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111\Documents\"/>
    </mc:Choice>
  </mc:AlternateContent>
  <bookViews>
    <workbookView xWindow="0" yWindow="0" windowWidth="19200" windowHeight="6640" tabRatio="923"/>
  </bookViews>
  <sheets>
    <sheet name="Отели" sheetId="6" r:id="rId1"/>
    <sheet name="SAMABE BALI" sheetId="309" r:id="rId2"/>
    <sheet name="MELIA BALI" sheetId="312" r:id="rId3"/>
    <sheet name="GRAND MIRAGE" sheetId="308" r:id="rId4"/>
    <sheet name="FAMILY PARADISE " sheetId="310" r:id="rId5"/>
    <sheet name="RIMBA JIM" sheetId="224" state="hidden" r:id="rId6"/>
    <sheet name="MOVENPICK " sheetId="251" state="hidden" r:id="rId7"/>
    <sheet name="D&amp;G Villa" sheetId="234" state="hidden" r:id="rId8"/>
    <sheet name="SOL BENOA" sheetId="280" state="hidden" r:id="rId9"/>
    <sheet name="SOL by Meliá Kuta" sheetId="279" state="hidden" r:id="rId10"/>
    <sheet name="MAYA SANUR " sheetId="247" state="hidden" r:id="rId11"/>
    <sheet name="SWISS-BELRESORT WATU JIMBAR" sheetId="229" state="hidden" r:id="rId12"/>
    <sheet name="SOL BEACH HOUSE BENOA" sheetId="313" r:id="rId13"/>
  </sheets>
  <definedNames>
    <definedName name="_xlnm._FilterDatabase" localSheetId="0" hidden="1">Отели!$B$11:$K$11</definedName>
    <definedName name="Z_8BA1FFD2_5ACB_436F_8C89_F732B330110B_.wvu.FilterData" localSheetId="0" hidden="1">Отели!#REF!</definedName>
    <definedName name="Z_8BA1FFD2_5ACB_436F_8C89_F732B330110B_.wvu.Rows" localSheetId="0" hidden="1">Отели!#REF!,Отели!#REF!,Отели!#REF!,Отели!#REF!,Отели!#REF!,Отели!#REF!,Отели!#REF!</definedName>
  </definedNames>
  <calcPr calcId="162913"/>
  <customWorkbookViews>
    <customWorkbookView name="ASUS - Личное представление" guid="{8BA1FFD2-5ACB-436F-8C89-F732B330110B}" mergeInterval="0" personalView="1" maximized="1" xWindow="1" yWindow="1" windowWidth="1362" windowHeight="538" tabRatio="795" activeSheetId="13"/>
  </customWorkbookViews>
</workbook>
</file>

<file path=xl/calcChain.xml><?xml version="1.0" encoding="utf-8"?>
<calcChain xmlns="http://schemas.openxmlformats.org/spreadsheetml/2006/main">
  <c r="F26" i="313" l="1"/>
  <c r="F25" i="313"/>
  <c r="F28" i="313" s="1"/>
  <c r="F23" i="313"/>
  <c r="F21" i="313"/>
  <c r="F20" i="313"/>
  <c r="F24" i="313" s="1"/>
  <c r="F16" i="313"/>
  <c r="F15" i="313"/>
  <c r="F18" i="313" s="1"/>
  <c r="E26" i="313"/>
  <c r="E25" i="313"/>
  <c r="E28" i="313" s="1"/>
  <c r="E20" i="313"/>
  <c r="E23" i="313" s="1"/>
  <c r="E22" i="313"/>
  <c r="E21" i="313"/>
  <c r="E18" i="313"/>
  <c r="E17" i="313"/>
  <c r="E16" i="313"/>
  <c r="E15" i="313"/>
  <c r="E19" i="313" s="1"/>
  <c r="D28" i="313"/>
  <c r="D27" i="313"/>
  <c r="D26" i="313"/>
  <c r="D25" i="313"/>
  <c r="D29" i="313" s="1"/>
  <c r="D23" i="313"/>
  <c r="D21" i="313"/>
  <c r="D20" i="313"/>
  <c r="D22" i="313" s="1"/>
  <c r="D16" i="313"/>
  <c r="D15" i="313"/>
  <c r="D18" i="313" s="1"/>
  <c r="D19" i="313" l="1"/>
  <c r="E29" i="313"/>
  <c r="D24" i="313"/>
  <c r="D17" i="313"/>
  <c r="E27" i="313"/>
  <c r="E24" i="313"/>
  <c r="F17" i="313"/>
  <c r="F19" i="313"/>
  <c r="F27" i="313"/>
  <c r="F29" i="313"/>
  <c r="F22" i="313"/>
  <c r="F101" i="312" l="1"/>
  <c r="F102" i="312" s="1"/>
  <c r="F100" i="312"/>
  <c r="F98" i="312"/>
  <c r="F97" i="312"/>
  <c r="F99" i="312" s="1"/>
  <c r="F95" i="312"/>
  <c r="F94" i="312"/>
  <c r="F96" i="312" s="1"/>
  <c r="F92" i="312"/>
  <c r="F91" i="312"/>
  <c r="F93" i="312" s="1"/>
  <c r="F86" i="312"/>
  <c r="F90" i="312" s="1"/>
  <c r="F84" i="312"/>
  <c r="F85" i="312" s="1"/>
  <c r="F80" i="312"/>
  <c r="F82" i="312" s="1"/>
  <c r="F76" i="312"/>
  <c r="F75" i="312"/>
  <c r="F79" i="312" s="1"/>
  <c r="F71" i="312"/>
  <c r="F70" i="312"/>
  <c r="F74" i="312" s="1"/>
  <c r="E101" i="312"/>
  <c r="E102" i="312" s="1"/>
  <c r="E100" i="312"/>
  <c r="E98" i="312"/>
  <c r="E97" i="312"/>
  <c r="E99" i="312" s="1"/>
  <c r="E95" i="312"/>
  <c r="E94" i="312"/>
  <c r="E96" i="312" s="1"/>
  <c r="E93" i="312"/>
  <c r="E92" i="312"/>
  <c r="E91" i="312"/>
  <c r="E89" i="312"/>
  <c r="E86" i="312"/>
  <c r="E88" i="312" s="1"/>
  <c r="D85" i="312"/>
  <c r="E84" i="312"/>
  <c r="E85" i="312" s="1"/>
  <c r="E83" i="312"/>
  <c r="E82" i="312"/>
  <c r="E80" i="312"/>
  <c r="E81" i="312" s="1"/>
  <c r="E79" i="312"/>
  <c r="E76" i="312"/>
  <c r="E75" i="312"/>
  <c r="E77" i="312" s="1"/>
  <c r="E71" i="312"/>
  <c r="E70" i="312"/>
  <c r="E73" i="312" s="1"/>
  <c r="D101" i="312"/>
  <c r="D102" i="312" s="1"/>
  <c r="D100" i="312"/>
  <c r="D99" i="312"/>
  <c r="D98" i="312"/>
  <c r="D97" i="312"/>
  <c r="D95" i="312"/>
  <c r="D94" i="312"/>
  <c r="D96" i="312" s="1"/>
  <c r="D92" i="312"/>
  <c r="D91" i="312"/>
  <c r="D93" i="312" s="1"/>
  <c r="D86" i="312"/>
  <c r="D89" i="312" s="1"/>
  <c r="D84" i="312"/>
  <c r="D83" i="312"/>
  <c r="D82" i="312"/>
  <c r="D81" i="312"/>
  <c r="D80" i="312"/>
  <c r="D78" i="312"/>
  <c r="D77" i="312"/>
  <c r="D76" i="312"/>
  <c r="D75" i="312"/>
  <c r="D79" i="312" s="1"/>
  <c r="D73" i="312"/>
  <c r="D71" i="312"/>
  <c r="D70" i="312"/>
  <c r="D72" i="312" s="1"/>
  <c r="F44" i="312"/>
  <c r="F45" i="312" s="1"/>
  <c r="F46" i="312" s="1"/>
  <c r="F42" i="312"/>
  <c r="F41" i="312"/>
  <c r="F43" i="312" s="1"/>
  <c r="F39" i="312"/>
  <c r="F38" i="312"/>
  <c r="F40" i="312" s="1"/>
  <c r="F36" i="312"/>
  <c r="F35" i="312"/>
  <c r="F37" i="312" s="1"/>
  <c r="F30" i="312"/>
  <c r="F33" i="312" s="1"/>
  <c r="F28" i="312"/>
  <c r="F29" i="312" s="1"/>
  <c r="F24" i="312"/>
  <c r="F27" i="312" s="1"/>
  <c r="F20" i="312"/>
  <c r="F19" i="312"/>
  <c r="F23" i="312" s="1"/>
  <c r="F15" i="312"/>
  <c r="F14" i="312"/>
  <c r="F17" i="312" s="1"/>
  <c r="E45" i="312"/>
  <c r="E46" i="312" s="1"/>
  <c r="E44" i="312"/>
  <c r="E42" i="312"/>
  <c r="E41" i="312"/>
  <c r="E43" i="312" s="1"/>
  <c r="E39" i="312"/>
  <c r="E38" i="312"/>
  <c r="E40" i="312" s="1"/>
  <c r="E37" i="312"/>
  <c r="E36" i="312"/>
  <c r="E35" i="312"/>
  <c r="E33" i="312"/>
  <c r="E30" i="312"/>
  <c r="E32" i="312" s="1"/>
  <c r="E29" i="312"/>
  <c r="E28" i="312"/>
  <c r="E27" i="312"/>
  <c r="E26" i="312"/>
  <c r="E25" i="312"/>
  <c r="E24" i="312"/>
  <c r="E22" i="312"/>
  <c r="E21" i="312"/>
  <c r="E20" i="312"/>
  <c r="E19" i="312"/>
  <c r="E23" i="312" s="1"/>
  <c r="E17" i="312"/>
  <c r="E15" i="312"/>
  <c r="E14" i="312"/>
  <c r="E16" i="312" s="1"/>
  <c r="D44" i="312"/>
  <c r="D45" i="312" s="1"/>
  <c r="D46" i="312" s="1"/>
  <c r="D43" i="312"/>
  <c r="D42" i="312"/>
  <c r="D41" i="312"/>
  <c r="D39" i="312"/>
  <c r="D38" i="312"/>
  <c r="D40" i="312" s="1"/>
  <c r="D36" i="312"/>
  <c r="D35" i="312"/>
  <c r="D37" i="312" s="1"/>
  <c r="D30" i="312"/>
  <c r="D33" i="312" s="1"/>
  <c r="D28" i="312"/>
  <c r="D29" i="312" s="1"/>
  <c r="D27" i="312"/>
  <c r="D26" i="312"/>
  <c r="D24" i="312"/>
  <c r="D25" i="312" s="1"/>
  <c r="D22" i="312"/>
  <c r="D20" i="312"/>
  <c r="D19" i="312"/>
  <c r="D21" i="312" s="1"/>
  <c r="D15" i="312"/>
  <c r="D14" i="312"/>
  <c r="D18" i="312" s="1"/>
  <c r="D17" i="312"/>
  <c r="D34" i="312" l="1"/>
  <c r="D90" i="312"/>
  <c r="D74" i="312"/>
  <c r="D87" i="312"/>
  <c r="E78" i="312"/>
  <c r="E90" i="312"/>
  <c r="D32" i="312"/>
  <c r="E31" i="312"/>
  <c r="F22" i="312"/>
  <c r="D88" i="312"/>
  <c r="E72" i="312"/>
  <c r="E87" i="312"/>
  <c r="E74" i="312"/>
  <c r="D23" i="312"/>
  <c r="D31" i="312"/>
  <c r="E18" i="312"/>
  <c r="E34" i="312"/>
  <c r="F78" i="312"/>
  <c r="F73" i="312"/>
  <c r="F77" i="312"/>
  <c r="F81" i="312"/>
  <c r="F83" i="312"/>
  <c r="F87" i="312"/>
  <c r="F89" i="312"/>
  <c r="F72" i="312"/>
  <c r="F88" i="312"/>
  <c r="F16" i="312"/>
  <c r="F18" i="312"/>
  <c r="F26" i="312"/>
  <c r="F32" i="312"/>
  <c r="F34" i="312"/>
  <c r="F21" i="312"/>
  <c r="F25" i="312"/>
  <c r="F31" i="312"/>
  <c r="D16" i="312"/>
  <c r="F73" i="6"/>
  <c r="F72" i="6"/>
  <c r="F71" i="6"/>
  <c r="F64" i="6"/>
  <c r="F63" i="6"/>
  <c r="F62" i="6"/>
  <c r="F49" i="6"/>
  <c r="F48" i="6"/>
  <c r="F47" i="6"/>
  <c r="F40" i="6"/>
  <c r="F39" i="6"/>
  <c r="F38" i="6"/>
  <c r="F18" i="310" l="1"/>
  <c r="F17" i="310"/>
  <c r="F16" i="310"/>
  <c r="F15" i="310"/>
  <c r="F14" i="310"/>
  <c r="D17" i="310" l="1"/>
  <c r="D16" i="310"/>
  <c r="D18" i="310"/>
  <c r="E15" i="310"/>
  <c r="E14" i="310"/>
  <c r="D15" i="310" l="1"/>
  <c r="D14" i="310"/>
  <c r="F28" i="308"/>
  <c r="F27" i="308"/>
  <c r="F25" i="308"/>
  <c r="F26" i="308" s="1"/>
  <c r="F23" i="308"/>
  <c r="F21" i="308"/>
  <c r="F20" i="308"/>
  <c r="F22" i="308" s="1"/>
  <c r="F16" i="308"/>
  <c r="F15" i="308"/>
  <c r="F18" i="308" s="1"/>
  <c r="E25" i="308"/>
  <c r="E28" i="308" s="1"/>
  <c r="E23" i="308"/>
  <c r="E22" i="308"/>
  <c r="E21" i="308"/>
  <c r="E20" i="308"/>
  <c r="E24" i="308" s="1"/>
  <c r="F24" i="308" l="1"/>
  <c r="E27" i="308"/>
  <c r="F17" i="308"/>
  <c r="F19" i="308"/>
  <c r="E26" i="308"/>
  <c r="E16" i="308"/>
  <c r="E15" i="308"/>
  <c r="D20" i="308"/>
  <c r="E19" i="308" l="1"/>
  <c r="E18" i="308"/>
  <c r="E17" i="308"/>
  <c r="D28" i="308"/>
  <c r="D25" i="308"/>
  <c r="D27" i="308" s="1"/>
  <c r="D24" i="308"/>
  <c r="D23" i="308"/>
  <c r="D22" i="308"/>
  <c r="D21" i="308"/>
  <c r="D16" i="308"/>
  <c r="D15" i="308"/>
  <c r="D18" i="308" s="1"/>
  <c r="D19" i="308" l="1"/>
  <c r="D17" i="308"/>
  <c r="D26" i="308"/>
  <c r="E18" i="310"/>
  <c r="E17" i="310"/>
  <c r="E16" i="310"/>
  <c r="F32" i="309"/>
  <c r="F31" i="309"/>
  <c r="F29" i="309"/>
  <c r="F30" i="309" s="1"/>
  <c r="F28" i="309"/>
  <c r="F27" i="309"/>
  <c r="F25" i="309"/>
  <c r="F26" i="309" s="1"/>
  <c r="F24" i="309"/>
  <c r="F19" i="309"/>
  <c r="F22" i="309" s="1"/>
  <c r="F18" i="309"/>
  <c r="F17" i="309"/>
  <c r="F16" i="309"/>
  <c r="F15" i="309"/>
  <c r="F14" i="309"/>
  <c r="E32" i="309"/>
  <c r="E31" i="309"/>
  <c r="E30" i="309"/>
  <c r="E29" i="309"/>
  <c r="E28" i="309"/>
  <c r="E27" i="309"/>
  <c r="E26" i="309"/>
  <c r="E25" i="309"/>
  <c r="E24" i="309"/>
  <c r="E22" i="309"/>
  <c r="E19" i="309"/>
  <c r="E21" i="309" s="1"/>
  <c r="E18" i="309"/>
  <c r="E14" i="309"/>
  <c r="D32" i="309"/>
  <c r="D31" i="309"/>
  <c r="D30" i="309"/>
  <c r="D29" i="309"/>
  <c r="D27" i="309"/>
  <c r="D28" i="309"/>
  <c r="D26" i="309"/>
  <c r="D25" i="309"/>
  <c r="D24" i="309"/>
  <c r="D22" i="309"/>
  <c r="D20" i="309"/>
  <c r="D19" i="309"/>
  <c r="D21" i="309" s="1"/>
  <c r="D18" i="309"/>
  <c r="D16" i="309"/>
  <c r="D17" i="309"/>
  <c r="F23" i="309" l="1"/>
  <c r="E23" i="309"/>
  <c r="F20" i="309"/>
  <c r="D23" i="309"/>
  <c r="F21" i="309"/>
  <c r="E20" i="309"/>
  <c r="D15" i="309"/>
  <c r="D14" i="309"/>
  <c r="E17" i="309" l="1"/>
  <c r="E16" i="309"/>
  <c r="E15" i="309"/>
  <c r="D18" i="279" l="1"/>
  <c r="D17" i="279"/>
  <c r="D19" i="279"/>
  <c r="D16" i="279"/>
  <c r="D19" i="280"/>
  <c r="D18" i="280"/>
  <c r="D17" i="280"/>
  <c r="D16" i="280"/>
  <c r="D19" i="224" l="1"/>
  <c r="D18" i="224"/>
  <c r="D31" i="247" l="1"/>
  <c r="D30" i="247"/>
  <c r="D29" i="247"/>
  <c r="D28" i="247"/>
  <c r="D28" i="251" l="1"/>
  <c r="D27" i="251"/>
  <c r="D26" i="251"/>
  <c r="D25" i="251"/>
  <c r="D23" i="251"/>
  <c r="D22" i="251"/>
  <c r="D21" i="251"/>
  <c r="D20" i="251"/>
  <c r="D18" i="251"/>
  <c r="D17" i="251"/>
  <c r="D16" i="251"/>
  <c r="D15" i="251"/>
  <c r="D26" i="247" l="1"/>
  <c r="D24" i="247"/>
  <c r="D23" i="247"/>
  <c r="D22" i="247"/>
  <c r="D21" i="247"/>
  <c r="D19" i="247"/>
  <c r="D18" i="247"/>
  <c r="D17" i="247"/>
  <c r="D16" i="247"/>
  <c r="D18" i="234" l="1"/>
  <c r="D17" i="234"/>
  <c r="D16" i="234"/>
  <c r="D25" i="229" l="1"/>
  <c r="D24" i="229"/>
  <c r="D23" i="229"/>
  <c r="D20" i="229"/>
  <c r="D17" i="229"/>
  <c r="D30" i="229"/>
  <c r="D29" i="229"/>
  <c r="D28" i="229"/>
  <c r="D27" i="229"/>
  <c r="D22" i="229"/>
  <c r="D19" i="229"/>
  <c r="D16" i="229"/>
  <c r="D42" i="224" l="1"/>
  <c r="D44" i="224"/>
  <c r="D43" i="224"/>
  <c r="D41" i="224"/>
  <c r="D37" i="224"/>
  <c r="D39" i="224"/>
  <c r="D38" i="224"/>
  <c r="D36" i="224"/>
  <c r="D32" i="224"/>
  <c r="D34" i="224"/>
  <c r="D33" i="224"/>
  <c r="D31" i="224"/>
  <c r="D27" i="224"/>
  <c r="D29" i="224"/>
  <c r="D28" i="224"/>
  <c r="D26" i="224"/>
  <c r="D22" i="224"/>
  <c r="D24" i="224"/>
  <c r="D23" i="224"/>
  <c r="D21" i="224"/>
  <c r="D16" i="224"/>
  <c r="D17" i="224"/>
</calcChain>
</file>

<file path=xl/sharedStrings.xml><?xml version="1.0" encoding="utf-8"?>
<sst xmlns="http://schemas.openxmlformats.org/spreadsheetml/2006/main" count="1261" uniqueCount="242">
  <si>
    <t>ОТЕЛЬ</t>
  </si>
  <si>
    <t>ТИП НОМЕРА</t>
  </si>
  <si>
    <t>Номер</t>
  </si>
  <si>
    <t>Дополнительное место</t>
  </si>
  <si>
    <t>Питание</t>
  </si>
  <si>
    <t>ADL BED</t>
  </si>
  <si>
    <t>CHD BED</t>
  </si>
  <si>
    <t>C NO BED</t>
  </si>
  <si>
    <t>B'FAST</t>
  </si>
  <si>
    <t>HB</t>
  </si>
  <si>
    <t>FB</t>
  </si>
  <si>
    <t>Для бронирований: reservation@myasiatur.com</t>
  </si>
  <si>
    <t xml:space="preserve">
</t>
  </si>
  <si>
    <t>Kuta 80361, Bali - Indonesia</t>
  </si>
  <si>
    <t>Инфо и переписка RU/ENG: info@myasiatur.com</t>
  </si>
  <si>
    <t>Skype: myasiatur.com</t>
  </si>
  <si>
    <t>Период действия цен</t>
  </si>
  <si>
    <t xml:space="preserve">
</t>
  </si>
  <si>
    <t>Jl By Pass Segita Emas Complex 27,</t>
  </si>
  <si>
    <t>SGL/ DBL</t>
  </si>
  <si>
    <t>Страна</t>
  </si>
  <si>
    <t>Indonesia - Bali</t>
  </si>
  <si>
    <t>Город</t>
  </si>
  <si>
    <t>Название отеля</t>
  </si>
  <si>
    <t>Тип питания</t>
  </si>
  <si>
    <t>Bb</t>
  </si>
  <si>
    <t>Партнер</t>
  </si>
  <si>
    <t>Mac</t>
  </si>
  <si>
    <t>Название пакета</t>
  </si>
  <si>
    <t>Валюта</t>
  </si>
  <si>
    <t>Usd</t>
  </si>
  <si>
    <t>Цена за</t>
  </si>
  <si>
    <t>ночь</t>
  </si>
  <si>
    <t>Цена на заезд</t>
  </si>
  <si>
    <t>Not</t>
  </si>
  <si>
    <t>Room type</t>
  </si>
  <si>
    <t>Room Category</t>
  </si>
  <si>
    <t>Accomm type</t>
  </si>
  <si>
    <t>2ad</t>
  </si>
  <si>
    <t>1ad</t>
  </si>
  <si>
    <t>2ad+1ad</t>
  </si>
  <si>
    <t>2ad+1ch(2-12)</t>
  </si>
  <si>
    <t>2ad+1ch(2-12)nobed</t>
  </si>
  <si>
    <t>Incl.</t>
  </si>
  <si>
    <t>DBL</t>
  </si>
  <si>
    <t>SGL</t>
  </si>
  <si>
    <t>4ad</t>
  </si>
  <si>
    <t>Villa</t>
  </si>
  <si>
    <t>Nusa Dua Area</t>
  </si>
  <si>
    <t>Suite</t>
  </si>
  <si>
    <t>4ad+1ch(2-12)nobed</t>
  </si>
  <si>
    <t>N/A</t>
  </si>
  <si>
    <t>Non-combinable with any special offer Early bird and other offer in the market</t>
  </si>
  <si>
    <t>6ad+1ch(2-12)nobed</t>
  </si>
  <si>
    <t>Jimbaran Area</t>
  </si>
  <si>
    <t>SPO Rates Bali 2022</t>
  </si>
  <si>
    <t>RIMBA JIMBARAN 5*</t>
  </si>
  <si>
    <t>Ocean View Room</t>
  </si>
  <si>
    <t>Ocean View Suite</t>
  </si>
  <si>
    <t>Length of stay                   : No minimum stay apply</t>
  </si>
  <si>
    <t>SWISS-BELRESORT WATU JIMBAR  4*</t>
  </si>
  <si>
    <t>Grand Deluxe Jacuzzi-King</t>
  </si>
  <si>
    <t>Grand Deluxe Pool view-Twin</t>
  </si>
  <si>
    <t>Jimbaran</t>
  </si>
  <si>
    <t>Hill Side room</t>
  </si>
  <si>
    <t xml:space="preserve">Jimbaran Bay </t>
  </si>
  <si>
    <t>Pool Access room</t>
  </si>
  <si>
    <t xml:space="preserve">Jimbaran Room </t>
  </si>
  <si>
    <t>Ocean view suite</t>
  </si>
  <si>
    <t>4ad+1ad</t>
  </si>
  <si>
    <t>4ad+1ch(2-12)</t>
  </si>
  <si>
    <t>01.07.22 - 31.08.22</t>
  </si>
  <si>
    <t>Sanur Area</t>
  </si>
  <si>
    <t>Deluxe Jacuzzi</t>
  </si>
  <si>
    <t>Deluxe Pool View</t>
  </si>
  <si>
    <t>6ad</t>
  </si>
  <si>
    <t>6ad+1ad</t>
  </si>
  <si>
    <t>6ad+1ch(2-12)</t>
  </si>
  <si>
    <t>D&amp;G Villa Tanjung Benoa</t>
  </si>
  <si>
    <t xml:space="preserve">Note:  Above rate is valid for stay  minimum 30 days </t>
  </si>
  <si>
    <t>3 Bedroom</t>
  </si>
  <si>
    <t>Tanjung Benoa</t>
  </si>
  <si>
    <t>Junior Suite</t>
  </si>
  <si>
    <t>MAYA SANUR 5* boutique</t>
  </si>
  <si>
    <t>Wonderful Garden View</t>
  </si>
  <si>
    <t>Child Policy: maximum 01 child 0-4 years old is free of charge, sharing bed with parents  including breakfast.</t>
  </si>
  <si>
    <t>Children from 6 to 12 years old are allowed to stay in their parent’s room for free using existing bedding; extra-child breakfast supplement will be charged</t>
  </si>
  <si>
    <t>children will not be accommodated in the Impressive Lagoon Pool Rooms, for the lagoon is designated “Adults Only”.</t>
  </si>
  <si>
    <t>Bonus Night Offer (non-combinable to early bird offer) STAY PERIOD January 04, 2022 – March 31, 2022</t>
  </si>
  <si>
    <t>Early Bird - (Not Combinable with any other offer)</t>
  </si>
  <si>
    <t xml:space="preserve">10% discount will be offered for the bookings made 45 days prior to arrival based on room breakfast </t>
  </si>
  <si>
    <t xml:space="preserve">20% discount will be offered for the bookings made 90 days prior to arrival based on room breakfast </t>
  </si>
  <si>
    <t>Early bird not valid for additional extra bed and meal plan</t>
  </si>
  <si>
    <t>Impressive Nest</t>
  </si>
  <si>
    <t>Impressive Lagoon Pool</t>
  </si>
  <si>
    <t>Bonus Night Stay 5 Pay 4 ; Bonus Night Stay 10 Pay 7  non accumulatif</t>
  </si>
  <si>
    <t>Цены отелей о.Бали-лучшие спецпредложения  на 2022  год</t>
  </si>
  <si>
    <t>Classic room</t>
  </si>
  <si>
    <t>SPECIAL OFFER   (valid  for period until - 31 Mar 22) Based on room breakfast only</t>
  </si>
  <si>
    <t>* Stay 7 nights pay 5 nights</t>
  </si>
  <si>
    <t>SPO Rates update 02.02.22</t>
  </si>
  <si>
    <t>SPO Bali Rate 2022</t>
  </si>
  <si>
    <t xml:space="preserve">MOVENPICK 5* Resort &amp; Spa </t>
  </si>
  <si>
    <t>Classic pool View</t>
  </si>
  <si>
    <t>Heavenly Ocean View Pool</t>
  </si>
  <si>
    <t>SPO Rates update 07.02.22</t>
  </si>
  <si>
    <t>Booking Period               :  01 February 2022 - 28 February 2022</t>
  </si>
  <si>
    <t>Stay Period                      : 01 February 2022 - 30 June 2022</t>
  </si>
  <si>
    <t>SOL BENOA BALI</t>
  </si>
  <si>
    <t>Sol room</t>
  </si>
  <si>
    <t>SOL by Meliá Kuta Bali</t>
  </si>
  <si>
    <t>Sol room ( garden view)</t>
  </si>
  <si>
    <t>SPO Rates update 14.02.22</t>
  </si>
  <si>
    <t xml:space="preserve">     ЦЕНЫ НЕТТО ДЕЙСТВИТЕЛЬНЫ ТОЛЬКО ДЛЯ ТУРАГЕНТСТВ!                                                                               </t>
  </si>
  <si>
    <t>Booking Period : Immediately – 30 June 2022</t>
  </si>
  <si>
    <t>SAMABE BALI RESORT 5*</t>
  </si>
  <si>
    <t>One bedroom ocean front suite</t>
  </si>
  <si>
    <t>Honeymoon ocean front suite</t>
  </si>
  <si>
    <t>www.samabe.com</t>
  </si>
  <si>
    <t>One bedroom ocean front pool suite</t>
  </si>
  <si>
    <t>Honeymoon ocean front pool suite</t>
  </si>
  <si>
    <t>NUSA DUA AREA</t>
  </si>
  <si>
    <t>One bedroom ocean pool villa</t>
  </si>
  <si>
    <t>Two bedroom ocean pool villa</t>
  </si>
  <si>
    <t xml:space="preserve">Valid for new booking only </t>
  </si>
  <si>
    <t>The Offer is not combinable with any other offers from hotel</t>
  </si>
  <si>
    <t>Special offer Minimum 2 nights consecutive stay</t>
  </si>
  <si>
    <t>Travel Period : Immediately – 22 December 2022</t>
  </si>
  <si>
    <t>01.05.22 - 14.07.22</t>
  </si>
  <si>
    <t>15.07.22 - 31.08.22</t>
  </si>
  <si>
    <t>01.09.22 - 22.12.22</t>
  </si>
  <si>
    <t xml:space="preserve">One bedroom ocean front </t>
  </si>
  <si>
    <t>Honeymoon ocean front</t>
  </si>
  <si>
    <t>One bedroom ocean pool</t>
  </si>
  <si>
    <t>2ad+2ch(2-12)1exbed</t>
  </si>
  <si>
    <t xml:space="preserve">Honeymoon ocean front pool </t>
  </si>
  <si>
    <t>Two bedroom ocean pool</t>
  </si>
  <si>
    <t>Supplement charge for Luxury ALL INCLUSIVEFor “Unlimited Privilege” Minimum 2 nights consecutive stay</t>
  </si>
  <si>
    <t>Adult/Night usd 132/ pax/day; CHD 4-11.99 y.o usd 66/ pax/day</t>
  </si>
  <si>
    <t>GRAND MIRAGE RESORT 4*</t>
  </si>
  <si>
    <t>Premier Garden Room</t>
  </si>
  <si>
    <t>INC</t>
  </si>
  <si>
    <t>01.04.22 - 30.06.22</t>
  </si>
  <si>
    <t>www.grandmirage.com</t>
  </si>
  <si>
    <t>Premier Ocean View Room</t>
  </si>
  <si>
    <t>01.09.22 - 15.12.22</t>
  </si>
  <si>
    <t>-          Traveling Period :  1 April – 15 December 2022</t>
  </si>
  <si>
    <t>-          Selling Period : immediately - 30 June 2022</t>
  </si>
  <si>
    <t>Booking Code: BDO-2022 (mandatory on reservation)</t>
  </si>
  <si>
    <t>FAMILY PARADISE by GRAND MIRAGE RESORT 4*</t>
  </si>
  <si>
    <t>Family  Kids Suite</t>
  </si>
  <si>
    <t>free</t>
  </si>
  <si>
    <t>12.04.22 - 30.06.22</t>
  </si>
  <si>
    <t>Best Deal Offer</t>
  </si>
  <si>
    <t>Maximum 2 children 0 – 5.99 years old can stay free of charge for RABF using existing bedding or sharring bed with parrents</t>
  </si>
  <si>
    <t>Room subject to availability Not combinable with other benefit and other offer</t>
  </si>
  <si>
    <t>Half Board     : chd ( 3-11.99 y/o)  usd 22/ pax/ day   ; adult  usd 39/ Pax/ day</t>
  </si>
  <si>
    <t>Full Board     : chd ( 3-11.99 y/o)  usd 26/ pax/ day   ; adult  usd 48/ Pax/ day</t>
  </si>
  <si>
    <t>Non-combinable with any special offer</t>
  </si>
  <si>
    <t>all inclusive  “Unlimited Privilege”</t>
  </si>
  <si>
    <t>Tanjung Benoa Area</t>
  </si>
  <si>
    <t>SPO Rates Bali  2022</t>
  </si>
  <si>
    <t xml:space="preserve">Premiere Garden </t>
  </si>
  <si>
    <t>Premiere Ocean</t>
  </si>
  <si>
    <t>suite</t>
  </si>
  <si>
    <t>Ocean View</t>
  </si>
  <si>
    <t xml:space="preserve"> Traveling Period :  1 April – 15 December 2022</t>
  </si>
  <si>
    <t>  Selling Period  :  immediately - 30 June 2022</t>
  </si>
  <si>
    <t>Family Kids</t>
  </si>
  <si>
    <t>2ad+2ch(2-12)nobed</t>
  </si>
  <si>
    <t>3ad+2ch(2-12)nobed</t>
  </si>
  <si>
    <t>2ad+3ch(2-12)nobed</t>
  </si>
  <si>
    <t>SPO Rates update 12.04.22</t>
  </si>
  <si>
    <t>Supplement charge for  ALL INCLUSIVE Adult/Night usd 78/ pax/day; CHD 4-11.99 y.o usd 28/ pax/day</t>
  </si>
  <si>
    <t>N. 11.05.22</t>
  </si>
  <si>
    <t xml:space="preserve">ALL INCLUSIVE </t>
  </si>
  <si>
    <t>SPO Rates update 11.05.22</t>
  </si>
  <si>
    <t>SPO Rates update 12.05.22</t>
  </si>
  <si>
    <t>SOL BEACH HOUSE BENOA BALI 4*</t>
  </si>
  <si>
    <t>Sol Room</t>
  </si>
  <si>
    <t>01.04.22 - 14.07.22</t>
  </si>
  <si>
    <t>sol.beach.house.benoa@melia.com</t>
  </si>
  <si>
    <t>Sol Junior Suite</t>
  </si>
  <si>
    <t>16.09.22 - 23.12.22</t>
  </si>
  <si>
    <t>TANJUNG BENOA</t>
  </si>
  <si>
    <t>Sol Family Suite  (4 person)</t>
  </si>
  <si>
    <t>15.07.22 - 15.09.22</t>
  </si>
  <si>
    <t>* Not combinable with Bonus Night Offer</t>
  </si>
  <si>
    <t xml:space="preserve">Supplement charge for  ALL INCLUSIVE ( silver) </t>
  </si>
  <si>
    <t>MELIA BALI 5* std</t>
  </si>
  <si>
    <t>Melia Room Garden View</t>
  </si>
  <si>
    <t>Incl</t>
  </si>
  <si>
    <t>Premium room garden view</t>
  </si>
  <si>
    <t>www.meliabali.com</t>
  </si>
  <si>
    <t>Junior suite</t>
  </si>
  <si>
    <t>Family Suite</t>
  </si>
  <si>
    <t>Lagoon Access Junior Suite</t>
  </si>
  <si>
    <t>FREE WIFI</t>
  </si>
  <si>
    <t>The level junior suite</t>
  </si>
  <si>
    <t>The level romance suite</t>
  </si>
  <si>
    <t>The Level Lagoon Access Junior Suite</t>
  </si>
  <si>
    <t>n20.04.22</t>
  </si>
  <si>
    <t>The Level Garden Villa</t>
  </si>
  <si>
    <t>01.05.22 - 30.06.22</t>
  </si>
  <si>
    <t>25.08.22 - 31.10.22</t>
  </si>
  <si>
    <t>01.07.22 - 24.08.22</t>
  </si>
  <si>
    <t>Travel Period Immediately – 31 October 2022</t>
  </si>
  <si>
    <t>Booking window   : Immediately until 30 June 2022</t>
  </si>
  <si>
    <t>Not combinable and override  current promotion within booking window</t>
  </si>
  <si>
    <t xml:space="preserve">NOT combinable with the early bird discount (10% - booked by 45 days) </t>
  </si>
  <si>
    <t>Not combinable with other promotion</t>
  </si>
  <si>
    <t xml:space="preserve">                             </t>
  </si>
  <si>
    <t>01.11.22 - 26.12.22</t>
  </si>
  <si>
    <t>02.01.23 - 30.04.23</t>
  </si>
  <si>
    <t>27.12.22 - 01.01.23</t>
  </si>
  <si>
    <t>Travel Period: 1 November 2022  -  30 April 2023</t>
  </si>
  <si>
    <t>Booking window   : Immediately  until 30 June 2022</t>
  </si>
  <si>
    <t>Meal rates  Half board:   adult  usd 56/ Pax/ day; chd ( 04-11 y/o) : 29/ pax/ day</t>
  </si>
  <si>
    <t>Fullboard  adult  usd 88/ Pax/ day ; chd ( 04-11 y/o) : 45 / pax/ day</t>
  </si>
  <si>
    <t>Melia Room garden view</t>
  </si>
  <si>
    <t xml:space="preserve">Junior </t>
  </si>
  <si>
    <t>Family</t>
  </si>
  <si>
    <t>2ad+1ad+1ch(2-12)nobed</t>
  </si>
  <si>
    <t>Lagoon access Junior</t>
  </si>
  <si>
    <t>2ad+2ch</t>
  </si>
  <si>
    <t>the level</t>
  </si>
  <si>
    <t>The level Romance</t>
  </si>
  <si>
    <t>The Level lagoon access room</t>
  </si>
  <si>
    <t xml:space="preserve">Villa </t>
  </si>
  <si>
    <t>The level garden</t>
  </si>
  <si>
    <t>NO children below 12 y.o are allowed in all THE LEVEL rooms and in Villa</t>
  </si>
  <si>
    <t>Not Aplicable for additional extra person charge and additional  Meal Plan</t>
  </si>
  <si>
    <t>SPO Rates update 22.04.22</t>
  </si>
  <si>
    <t>Supplement charge for  ALL INCLUSIVE Adult/Night usd 83/ pax/day; CHD 2-11.99 y.o usd 43/ pax/day</t>
  </si>
  <si>
    <t>Supplement charge for  ALL INCLUSIVE Adult/Night usd 85/ pax/day; CHD 2-11.99 y.o usd 44/ pax/day</t>
  </si>
  <si>
    <t>Rates Bali 2022</t>
  </si>
  <si>
    <t xml:space="preserve"> Suite</t>
  </si>
  <si>
    <t>Sol Family</t>
  </si>
  <si>
    <t>n.13.05.22</t>
  </si>
  <si>
    <t>Adult/Night usd 53/ pax/day; CHD 3-11.99 y.o usd 28/ pax/day</t>
  </si>
  <si>
    <t>Rates update 05.13.22</t>
  </si>
  <si>
    <t>ALL INCLUSIVE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</si>
</sst>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.00_р_._-;\-* #,##0.00_р_._-;_-* \-??_р_._-;_-@_-"/>
    <numFmt numFmtId="167" formatCode="_-* #,##0.00\ _k_n_-;\-* #,##0.00\ _k_n_-;_-* &quot;-&quot;??\ _k_n_-;_-@_-"/>
    <numFmt numFmtId="168" formatCode="[$-409]d\-mmm\-yy;@"/>
  </numFmts>
  <fonts count="97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name val="Calibri"/>
      <family val="2"/>
      <charset val="204"/>
    </font>
    <font>
      <sz val="12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7"/>
      <color indexed="12"/>
      <name val="Arial Cyr"/>
      <family val="2"/>
      <charset val="204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9"/>
      <color indexed="10"/>
      <name val="Arial"/>
      <family val="2"/>
    </font>
    <font>
      <b/>
      <u/>
      <sz val="12"/>
      <color indexed="12"/>
      <name val="Calibri"/>
      <family val="2"/>
      <scheme val="minor"/>
    </font>
    <font>
      <b/>
      <u/>
      <sz val="9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</font>
    <font>
      <b/>
      <sz val="10"/>
      <color rgb="FFFF0000"/>
      <name val="Avenir"/>
    </font>
    <font>
      <b/>
      <sz val="10"/>
      <color rgb="FFFF0000"/>
      <name val="Arial Cyr"/>
    </font>
    <font>
      <b/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</font>
    <font>
      <b/>
      <i/>
      <sz val="12"/>
      <color indexed="10"/>
      <name val="Calibri"/>
      <family val="2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u/>
      <sz val="12"/>
      <color indexed="12"/>
      <name val="Arial"/>
      <family val="2"/>
    </font>
    <font>
      <sz val="12"/>
      <color rgb="FFFF0000"/>
      <name val="Calibri"/>
      <family val="2"/>
      <charset val="204"/>
    </font>
    <font>
      <b/>
      <sz val="12"/>
      <color rgb="FFFF0000"/>
      <name val="Calibri"/>
      <family val="2"/>
    </font>
    <font>
      <sz val="12"/>
      <name val="Calibri"/>
      <family val="2"/>
      <charset val="204"/>
      <scheme val="minor"/>
    </font>
    <font>
      <u/>
      <sz val="12"/>
      <color indexed="12"/>
      <name val="Arial Cyr"/>
      <charset val="204"/>
    </font>
    <font>
      <sz val="12"/>
      <color rgb="FFFF0000"/>
      <name val="Arial Cyr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indexed="10"/>
      <name val="Arial"/>
      <family val="2"/>
    </font>
    <font>
      <i/>
      <sz val="12"/>
      <color rgb="FFFF0000"/>
      <name val="Calibri"/>
      <family val="2"/>
      <scheme val="minor"/>
    </font>
    <font>
      <b/>
      <sz val="9"/>
      <color rgb="FFFF0000"/>
      <name val="Arial Cyr"/>
      <charset val="204"/>
    </font>
    <font>
      <b/>
      <i/>
      <sz val="11"/>
      <color indexed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9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8" fillId="23" borderId="7" applyNumberFormat="0" applyFont="0" applyAlignment="0" applyProtection="0"/>
    <xf numFmtId="0" fontId="28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0"/>
    <xf numFmtId="0" fontId="28" fillId="0" borderId="0"/>
    <xf numFmtId="0" fontId="8" fillId="0" borderId="0"/>
    <xf numFmtId="0" fontId="31" fillId="0" borderId="0"/>
    <xf numFmtId="0" fontId="28" fillId="0" borderId="0" applyFill="0" applyBorder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 applyFill="0" applyBorder="0"/>
    <xf numFmtId="0" fontId="27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0" fontId="7" fillId="0" borderId="0"/>
    <xf numFmtId="0" fontId="8" fillId="0" borderId="0" applyFill="0" applyBorder="0"/>
    <xf numFmtId="0" fontId="25" fillId="0" borderId="20" applyNumberFormat="0" applyFill="0" applyAlignment="0" applyProtection="0"/>
    <xf numFmtId="0" fontId="25" fillId="0" borderId="16" applyNumberFormat="0" applyFill="0" applyAlignment="0" applyProtection="0"/>
    <xf numFmtId="0" fontId="23" fillId="20" borderId="15" applyNumberFormat="0" applyAlignment="0" applyProtection="0"/>
    <xf numFmtId="0" fontId="8" fillId="23" borderId="14" applyNumberFormat="0" applyFont="0" applyAlignment="0" applyProtection="0"/>
    <xf numFmtId="0" fontId="8" fillId="23" borderId="14" applyNumberFormat="0" applyFont="0" applyAlignment="0" applyProtection="0"/>
    <xf numFmtId="0" fontId="20" fillId="7" borderId="13" applyNumberFormat="0" applyAlignment="0" applyProtection="0"/>
    <xf numFmtId="0" fontId="13" fillId="20" borderId="17" applyNumberFormat="0" applyAlignment="0" applyProtection="0"/>
    <xf numFmtId="0" fontId="13" fillId="20" borderId="12" applyNumberFormat="0" applyAlignment="0" applyProtection="0"/>
    <xf numFmtId="0" fontId="13" fillId="20" borderId="13" applyNumberFormat="0" applyAlignment="0" applyProtection="0"/>
    <xf numFmtId="0" fontId="20" fillId="7" borderId="17" applyNumberFormat="0" applyAlignment="0" applyProtection="0"/>
    <xf numFmtId="0" fontId="20" fillId="7" borderId="12" applyNumberFormat="0" applyAlignment="0" applyProtection="0"/>
    <xf numFmtId="0" fontId="23" fillId="20" borderId="19" applyNumberForma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6" fillId="0" borderId="0"/>
    <xf numFmtId="0" fontId="8" fillId="23" borderId="18" applyNumberFormat="0" applyFont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9" fillId="0" borderId="0"/>
    <xf numFmtId="0" fontId="32" fillId="0" borderId="0"/>
    <xf numFmtId="0" fontId="8" fillId="0" borderId="0"/>
    <xf numFmtId="0" fontId="8" fillId="23" borderId="14" applyNumberFormat="0" applyFont="0" applyAlignment="0" applyProtection="0"/>
    <xf numFmtId="0" fontId="13" fillId="20" borderId="21" applyNumberFormat="0" applyAlignment="0" applyProtection="0"/>
    <xf numFmtId="0" fontId="20" fillId="7" borderId="21" applyNumberFormat="0" applyAlignment="0" applyProtection="0"/>
    <xf numFmtId="0" fontId="8" fillId="23" borderId="22" applyNumberFormat="0" applyFont="0" applyAlignment="0" applyProtection="0"/>
    <xf numFmtId="0" fontId="8" fillId="23" borderId="22" applyNumberFormat="0" applyFont="0" applyAlignment="0" applyProtection="0"/>
    <xf numFmtId="0" fontId="23" fillId="20" borderId="23" applyNumberFormat="0" applyAlignment="0" applyProtection="0"/>
    <xf numFmtId="0" fontId="25" fillId="0" borderId="24" applyNumberFormat="0" applyFill="0" applyAlignment="0" applyProtection="0"/>
    <xf numFmtId="0" fontId="5" fillId="0" borderId="0"/>
    <xf numFmtId="0" fontId="8" fillId="23" borderId="22" applyNumberFormat="0" applyFont="0" applyAlignment="0" applyProtection="0"/>
    <xf numFmtId="0" fontId="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 applyFill="0" applyBorder="0"/>
    <xf numFmtId="0" fontId="36" fillId="0" borderId="0"/>
    <xf numFmtId="0" fontId="2" fillId="0" borderId="0"/>
    <xf numFmtId="0" fontId="32" fillId="0" borderId="0"/>
    <xf numFmtId="0" fontId="2" fillId="0" borderId="0"/>
    <xf numFmtId="165" fontId="29" fillId="0" borderId="0" applyFont="0" applyFill="0" applyBorder="0" applyAlignment="0" applyProtection="0"/>
    <xf numFmtId="0" fontId="4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6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6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9" fillId="0" borderId="34">
      <alignment horizontal="center" vertical="center"/>
    </xf>
    <xf numFmtId="165" fontId="29" fillId="0" borderId="0" applyFont="0" applyFill="0" applyBorder="0" applyAlignment="0" applyProtection="0"/>
    <xf numFmtId="0" fontId="2" fillId="0" borderId="0"/>
    <xf numFmtId="165" fontId="29" fillId="0" borderId="0" applyFont="0" applyFill="0" applyBorder="0" applyAlignment="0" applyProtection="0"/>
    <xf numFmtId="0" fontId="47" fillId="0" borderId="0"/>
    <xf numFmtId="0" fontId="36" fillId="0" borderId="0"/>
    <xf numFmtId="0" fontId="8" fillId="23" borderId="27" applyNumberFormat="0" applyFont="0" applyAlignment="0" applyProtection="0"/>
    <xf numFmtId="0" fontId="2" fillId="0" borderId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3" fillId="20" borderId="28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0" fillId="7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20" fillId="7" borderId="26" applyNumberFormat="0" applyAlignment="0" applyProtection="0"/>
    <xf numFmtId="0" fontId="20" fillId="7" borderId="26" applyNumberFormat="0" applyAlignment="0" applyProtection="0"/>
    <xf numFmtId="0" fontId="23" fillId="20" borderId="28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" fillId="0" borderId="0"/>
    <xf numFmtId="0" fontId="8" fillId="23" borderId="27" applyNumberFormat="0" applyFont="0" applyAlignment="0" applyProtection="0"/>
    <xf numFmtId="0" fontId="2" fillId="0" borderId="0"/>
    <xf numFmtId="0" fontId="8" fillId="23" borderId="27" applyNumberFormat="0" applyFont="0" applyAlignment="0" applyProtection="0"/>
    <xf numFmtId="0" fontId="47" fillId="0" borderId="0"/>
    <xf numFmtId="0" fontId="36" fillId="0" borderId="0"/>
    <xf numFmtId="164" fontId="36" fillId="0" borderId="0" applyFont="0" applyFill="0" applyBorder="0" applyAlignment="0" applyProtection="0"/>
    <xf numFmtId="0" fontId="30" fillId="0" borderId="0"/>
    <xf numFmtId="0" fontId="49" fillId="0" borderId="34">
      <alignment horizontal="center" vertical="center"/>
    </xf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3" fillId="20" borderId="28" applyNumberFormat="0" applyAlignment="0" applyProtection="0"/>
    <xf numFmtId="0" fontId="20" fillId="7" borderId="26" applyNumberFormat="0" applyAlignment="0" applyProtection="0"/>
    <xf numFmtId="0" fontId="20" fillId="7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20" fillId="7" borderId="26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3" fillId="20" borderId="28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3" fillId="20" borderId="28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3" fillId="20" borderId="26" applyNumberFormat="0" applyAlignment="0" applyProtection="0"/>
    <xf numFmtId="0" fontId="20" fillId="7" borderId="26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3" fillId="20" borderId="28" applyNumberFormat="0" applyAlignment="0" applyProtection="0"/>
    <xf numFmtId="0" fontId="25" fillId="0" borderId="29" applyNumberFormat="0" applyFill="0" applyAlignment="0" applyProtection="0"/>
    <xf numFmtId="0" fontId="20" fillId="7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8" fillId="23" borderId="27" applyNumberFormat="0" applyFont="0" applyAlignment="0" applyProtection="0"/>
    <xf numFmtId="0" fontId="20" fillId="7" borderId="26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3" fillId="20" borderId="28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0" fillId="7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13" fillId="20" borderId="26" applyNumberFormat="0" applyAlignment="0" applyProtection="0"/>
    <xf numFmtId="0" fontId="20" fillId="7" borderId="26" applyNumberFormat="0" applyAlignment="0" applyProtection="0"/>
    <xf numFmtId="0" fontId="20" fillId="7" borderId="26" applyNumberFormat="0" applyAlignment="0" applyProtection="0"/>
    <xf numFmtId="0" fontId="23" fillId="20" borderId="28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5" fillId="0" borderId="29" applyNumberFormat="0" applyFill="0" applyAlignment="0" applyProtection="0"/>
    <xf numFmtId="0" fontId="23" fillId="20" borderId="28" applyNumberFormat="0" applyAlignment="0" applyProtection="0"/>
    <xf numFmtId="0" fontId="13" fillId="20" borderId="26" applyNumberFormat="0" applyAlignment="0" applyProtection="0"/>
    <xf numFmtId="0" fontId="20" fillId="7" borderId="26" applyNumberFormat="0" applyAlignment="0" applyProtection="0"/>
    <xf numFmtId="0" fontId="23" fillId="20" borderId="28" applyNumberForma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8" fillId="23" borderId="27" applyNumberFormat="0" applyFont="0" applyAlignment="0" applyProtection="0"/>
    <xf numFmtId="0" fontId="2" fillId="0" borderId="0"/>
    <xf numFmtId="0" fontId="2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5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29" borderId="35">
      <alignment horizontal="center" vertical="center" wrapText="1"/>
    </xf>
    <xf numFmtId="0" fontId="51" fillId="28" borderId="34">
      <alignment horizontal="center" vertical="center" wrapText="1"/>
    </xf>
    <xf numFmtId="0" fontId="13" fillId="20" borderId="30" applyNumberFormat="0" applyAlignment="0" applyProtection="0"/>
    <xf numFmtId="0" fontId="51" fillId="28" borderId="34">
      <alignment horizontal="center" vertical="center" wrapText="1"/>
    </xf>
    <xf numFmtId="0" fontId="51" fillId="28" borderId="34">
      <alignment horizontal="center" vertical="center" wrapText="1"/>
    </xf>
    <xf numFmtId="0" fontId="51" fillId="29" borderId="35">
      <alignment horizontal="center" vertical="center" wrapText="1"/>
    </xf>
    <xf numFmtId="0" fontId="51" fillId="28" borderId="34">
      <alignment horizontal="center" vertical="center" wrapText="1"/>
    </xf>
    <xf numFmtId="0" fontId="50" fillId="0" borderId="35">
      <alignment horizontal="center" vertical="center"/>
    </xf>
    <xf numFmtId="0" fontId="49" fillId="0" borderId="34">
      <alignment horizontal="center" vertical="center"/>
    </xf>
    <xf numFmtId="0" fontId="49" fillId="0" borderId="34">
      <alignment horizontal="center" vertical="center"/>
    </xf>
    <xf numFmtId="0" fontId="20" fillId="7" borderId="30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32" applyNumberFormat="0" applyAlignment="0" applyProtection="0"/>
    <xf numFmtId="0" fontId="25" fillId="0" borderId="33" applyNumberFormat="0" applyFill="0" applyAlignment="0" applyProtection="0"/>
    <xf numFmtId="0" fontId="30" fillId="0" borderId="0"/>
    <xf numFmtId="0" fontId="49" fillId="0" borderId="34">
      <alignment horizontal="center" vertical="center"/>
    </xf>
    <xf numFmtId="0" fontId="50" fillId="0" borderId="40">
      <alignment horizontal="center" vertical="center"/>
    </xf>
    <xf numFmtId="0" fontId="32" fillId="0" borderId="0"/>
    <xf numFmtId="0" fontId="29" fillId="0" borderId="0"/>
    <xf numFmtId="0" fontId="48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50" fillId="0" borderId="35">
      <alignment horizontal="center" vertical="center"/>
    </xf>
    <xf numFmtId="0" fontId="8" fillId="23" borderId="31" applyNumberFormat="0" applyFont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3" fillId="20" borderId="32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0" fillId="7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20" fillId="7" borderId="30" applyNumberFormat="0" applyAlignment="0" applyProtection="0"/>
    <xf numFmtId="0" fontId="20" fillId="7" borderId="30" applyNumberFormat="0" applyAlignment="0" applyProtection="0"/>
    <xf numFmtId="0" fontId="23" fillId="20" borderId="32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53" applyNumberFormat="0" applyAlignment="0" applyProtection="0"/>
    <xf numFmtId="0" fontId="8" fillId="23" borderId="31" applyNumberFormat="0" applyFont="0" applyAlignment="0" applyProtection="0"/>
    <xf numFmtId="166" fontId="36" fillId="0" borderId="0" applyFill="0" applyBorder="0" applyAlignment="0" applyProtection="0"/>
    <xf numFmtId="0" fontId="51" fillId="28" borderId="34">
      <alignment horizontal="center" vertical="center" wrapText="1"/>
    </xf>
    <xf numFmtId="0" fontId="2" fillId="0" borderId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32" applyNumberFormat="0" applyAlignment="0" applyProtection="0"/>
    <xf numFmtId="0" fontId="20" fillId="7" borderId="30" applyNumberFormat="0" applyAlignment="0" applyProtection="0"/>
    <xf numFmtId="0" fontId="20" fillId="7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20" fillId="7" borderId="30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32" applyNumberFormat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32" applyNumberFormat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13" fillId="20" borderId="30" applyNumberFormat="0" applyAlignment="0" applyProtection="0"/>
    <xf numFmtId="0" fontId="20" fillId="7" borderId="30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3" fillId="20" borderId="32" applyNumberFormat="0" applyAlignment="0" applyProtection="0"/>
    <xf numFmtId="0" fontId="25" fillId="0" borderId="33" applyNumberFormat="0" applyFill="0" applyAlignment="0" applyProtection="0"/>
    <xf numFmtId="0" fontId="20" fillId="7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8" fillId="23" borderId="31" applyNumberFormat="0" applyFont="0" applyAlignment="0" applyProtection="0"/>
    <xf numFmtId="0" fontId="20" fillId="7" borderId="30" applyNumberFormat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3" fillId="20" borderId="32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0" fillId="7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13" fillId="20" borderId="30" applyNumberFormat="0" applyAlignment="0" applyProtection="0"/>
    <xf numFmtId="0" fontId="20" fillId="7" borderId="30" applyNumberFormat="0" applyAlignment="0" applyProtection="0"/>
    <xf numFmtId="0" fontId="20" fillId="7" borderId="30" applyNumberFormat="0" applyAlignment="0" applyProtection="0"/>
    <xf numFmtId="0" fontId="23" fillId="20" borderId="32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25" fillId="0" borderId="33" applyNumberFormat="0" applyFill="0" applyAlignment="0" applyProtection="0"/>
    <xf numFmtId="0" fontId="23" fillId="20" borderId="32" applyNumberFormat="0" applyAlignment="0" applyProtection="0"/>
    <xf numFmtId="0" fontId="13" fillId="20" borderId="30" applyNumberFormat="0" applyAlignment="0" applyProtection="0"/>
    <xf numFmtId="0" fontId="20" fillId="7" borderId="30" applyNumberFormat="0" applyAlignment="0" applyProtection="0"/>
    <xf numFmtId="0" fontId="23" fillId="20" borderId="32" applyNumberForma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8" fillId="23" borderId="31" applyNumberFormat="0" applyFont="0" applyAlignment="0" applyProtection="0"/>
    <xf numFmtId="0" fontId="36" fillId="0" borderId="0"/>
    <xf numFmtId="0" fontId="36" fillId="0" borderId="0"/>
    <xf numFmtId="0" fontId="8" fillId="0" borderId="0"/>
    <xf numFmtId="0" fontId="47" fillId="0" borderId="0"/>
    <xf numFmtId="0" fontId="32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30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30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0" fillId="0" borderId="0"/>
    <xf numFmtId="0" fontId="47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53" fillId="0" borderId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9" fillId="0" borderId="34">
      <alignment wrapText="1"/>
    </xf>
    <xf numFmtId="0" fontId="50" fillId="0" borderId="35">
      <alignment wrapText="1"/>
    </xf>
    <xf numFmtId="0" fontId="49" fillId="0" borderId="34">
      <alignment wrapText="1"/>
    </xf>
    <xf numFmtId="0" fontId="49" fillId="0" borderId="34">
      <alignment wrapText="1"/>
    </xf>
    <xf numFmtId="0" fontId="49" fillId="0" borderId="34">
      <alignment wrapText="1"/>
    </xf>
    <xf numFmtId="0" fontId="49" fillId="0" borderId="34">
      <alignment wrapText="1"/>
    </xf>
    <xf numFmtId="0" fontId="50" fillId="0" borderId="35">
      <alignment wrapText="1"/>
    </xf>
    <xf numFmtId="0" fontId="46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9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2" fillId="0" borderId="0"/>
    <xf numFmtId="0" fontId="30" fillId="0" borderId="0"/>
    <xf numFmtId="0" fontId="57" fillId="0" borderId="0"/>
    <xf numFmtId="0" fontId="58" fillId="27" borderId="0" applyNumberFormat="0" applyBorder="0" applyAlignment="0" applyProtection="0"/>
    <xf numFmtId="167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9" fillId="26" borderId="0" applyNumberFormat="0" applyBorder="0" applyAlignment="0" applyProtection="0"/>
    <xf numFmtId="0" fontId="8" fillId="0" borderId="0" applyFill="0" applyBorder="0"/>
    <xf numFmtId="0" fontId="2" fillId="0" borderId="0"/>
    <xf numFmtId="0" fontId="29" fillId="0" borderId="0"/>
    <xf numFmtId="0" fontId="2" fillId="0" borderId="0"/>
    <xf numFmtId="0" fontId="30" fillId="0" borderId="0"/>
    <xf numFmtId="0" fontId="48" fillId="0" borderId="0" applyNumberFormat="0" applyFill="0" applyBorder="0" applyAlignment="0" applyProtection="0"/>
    <xf numFmtId="0" fontId="30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50" fillId="0" borderId="41">
      <alignment wrapText="1"/>
    </xf>
    <xf numFmtId="0" fontId="51" fillId="29" borderId="40">
      <alignment horizontal="center" vertical="center" wrapText="1"/>
    </xf>
    <xf numFmtId="0" fontId="8" fillId="23" borderId="43" applyNumberFormat="0" applyFont="0" applyAlignment="0" applyProtection="0"/>
    <xf numFmtId="0" fontId="51" fillId="29" borderId="40">
      <alignment horizontal="center" vertical="center" wrapText="1"/>
    </xf>
    <xf numFmtId="0" fontId="8" fillId="23" borderId="43" applyNumberFormat="0" applyFont="0" applyAlignment="0" applyProtection="0"/>
    <xf numFmtId="0" fontId="50" fillId="0" borderId="40">
      <alignment horizontal="center" vertical="center"/>
    </xf>
    <xf numFmtId="0" fontId="23" fillId="20" borderId="44" applyNumberFormat="0" applyAlignment="0" applyProtection="0"/>
    <xf numFmtId="0" fontId="8" fillId="23" borderId="43" applyNumberFormat="0" applyFont="0" applyAlignment="0" applyProtection="0"/>
    <xf numFmtId="0" fontId="8" fillId="23" borderId="47" applyNumberFormat="0" applyFont="0" applyAlignment="0" applyProtection="0"/>
    <xf numFmtId="0" fontId="13" fillId="20" borderId="36" applyNumberForma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23" fillId="20" borderId="44" applyNumberFormat="0" applyAlignment="0" applyProtection="0"/>
    <xf numFmtId="0" fontId="13" fillId="20" borderId="42" applyNumberFormat="0" applyAlignment="0" applyProtection="0"/>
    <xf numFmtId="0" fontId="23" fillId="20" borderId="44" applyNumberForma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20" fillId="7" borderId="36" applyNumberFormat="0" applyAlignment="0" applyProtection="0"/>
    <xf numFmtId="0" fontId="8" fillId="23" borderId="37" applyNumberFormat="0" applyFont="0" applyAlignment="0" applyProtection="0"/>
    <xf numFmtId="0" fontId="8" fillId="23" borderId="37" applyNumberFormat="0" applyFont="0" applyAlignment="0" applyProtection="0"/>
    <xf numFmtId="0" fontId="23" fillId="20" borderId="38" applyNumberFormat="0" applyAlignment="0" applyProtection="0"/>
    <xf numFmtId="0" fontId="25" fillId="0" borderId="39" applyNumberFormat="0" applyFill="0" applyAlignment="0" applyProtection="0"/>
    <xf numFmtId="0" fontId="30" fillId="0" borderId="0"/>
    <xf numFmtId="0" fontId="8" fillId="0" borderId="0"/>
    <xf numFmtId="0" fontId="32" fillId="0" borderId="0"/>
    <xf numFmtId="0" fontId="8" fillId="23" borderId="37" applyNumberFormat="0" applyFont="0" applyAlignment="0" applyProtection="0"/>
    <xf numFmtId="0" fontId="23" fillId="20" borderId="48" applyNumberFormat="0" applyAlignment="0" applyProtection="0"/>
    <xf numFmtId="0" fontId="13" fillId="20" borderId="51" applyNumberFormat="0" applyAlignment="0" applyProtection="0"/>
    <xf numFmtId="0" fontId="13" fillId="20" borderId="36" applyNumberFormat="0" applyAlignment="0" applyProtection="0"/>
    <xf numFmtId="0" fontId="20" fillId="7" borderId="36" applyNumberFormat="0" applyAlignment="0" applyProtection="0"/>
    <xf numFmtId="0" fontId="8" fillId="23" borderId="37" applyNumberFormat="0" applyFont="0" applyAlignment="0" applyProtection="0"/>
    <xf numFmtId="0" fontId="8" fillId="23" borderId="37" applyNumberFormat="0" applyFont="0" applyAlignment="0" applyProtection="0"/>
    <xf numFmtId="0" fontId="23" fillId="20" borderId="38" applyNumberFormat="0" applyAlignment="0" applyProtection="0"/>
    <xf numFmtId="0" fontId="25" fillId="0" borderId="39" applyNumberFormat="0" applyFill="0" applyAlignment="0" applyProtection="0"/>
    <xf numFmtId="0" fontId="8" fillId="23" borderId="37" applyNumberFormat="0" applyFont="0" applyAlignment="0" applyProtection="0"/>
    <xf numFmtId="0" fontId="2" fillId="0" borderId="0"/>
    <xf numFmtId="165" fontId="8" fillId="0" borderId="0" applyFont="0" applyFill="0" applyBorder="0" applyAlignment="0" applyProtection="0"/>
    <xf numFmtId="0" fontId="49" fillId="0" borderId="34">
      <alignment horizontal="center" vertical="center"/>
    </xf>
    <xf numFmtId="0" fontId="50" fillId="0" borderId="35">
      <alignment horizontal="center" vertical="center"/>
    </xf>
    <xf numFmtId="0" fontId="49" fillId="0" borderId="34">
      <alignment horizontal="center" vertical="center"/>
    </xf>
    <xf numFmtId="0" fontId="49" fillId="0" borderId="34">
      <alignment horizontal="center" vertical="center"/>
    </xf>
    <xf numFmtId="0" fontId="49" fillId="0" borderId="34">
      <alignment horizontal="center" vertical="center"/>
    </xf>
    <xf numFmtId="0" fontId="49" fillId="0" borderId="34">
      <alignment horizontal="center" vertical="center"/>
    </xf>
    <xf numFmtId="0" fontId="50" fillId="0" borderId="35">
      <alignment horizontal="center" vertical="center"/>
    </xf>
    <xf numFmtId="0" fontId="51" fillId="28" borderId="34">
      <alignment horizontal="center" vertical="center" wrapText="1"/>
    </xf>
    <xf numFmtId="0" fontId="51" fillId="29" borderId="35">
      <alignment horizontal="center" vertical="center" wrapText="1"/>
    </xf>
    <xf numFmtId="0" fontId="51" fillId="28" borderId="34">
      <alignment horizontal="center" vertical="center" wrapText="1"/>
    </xf>
    <xf numFmtId="0" fontId="51" fillId="28" borderId="34">
      <alignment horizontal="center" vertical="center" wrapText="1"/>
    </xf>
    <xf numFmtId="0" fontId="51" fillId="28" borderId="34">
      <alignment horizontal="center" vertical="center" wrapText="1"/>
    </xf>
    <xf numFmtId="0" fontId="51" fillId="28" borderId="34">
      <alignment horizontal="center" vertical="center" wrapText="1"/>
    </xf>
    <xf numFmtId="0" fontId="51" fillId="29" borderId="35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34">
      <alignment wrapText="1"/>
    </xf>
    <xf numFmtId="0" fontId="50" fillId="0" borderId="35">
      <alignment wrapText="1"/>
    </xf>
    <xf numFmtId="0" fontId="49" fillId="0" borderId="34">
      <alignment wrapText="1"/>
    </xf>
    <xf numFmtId="0" fontId="49" fillId="0" borderId="34">
      <alignment wrapText="1"/>
    </xf>
    <xf numFmtId="0" fontId="49" fillId="0" borderId="34">
      <alignment wrapText="1"/>
    </xf>
    <xf numFmtId="0" fontId="49" fillId="0" borderId="34">
      <alignment wrapText="1"/>
    </xf>
    <xf numFmtId="0" fontId="50" fillId="0" borderId="35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50" applyNumberFormat="0" applyAlignment="0" applyProtection="0"/>
    <xf numFmtId="0" fontId="8" fillId="23" borderId="47" applyNumberFormat="0" applyFont="0" applyAlignment="0" applyProtection="0"/>
    <xf numFmtId="0" fontId="25" fillId="0" borderId="49" applyNumberFormat="0" applyFill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0" fillId="7" borderId="51" applyNumberFormat="0" applyAlignment="0" applyProtection="0"/>
    <xf numFmtId="0" fontId="20" fillId="7" borderId="50" applyNumberFormat="0" applyAlignment="0" applyProtection="0"/>
    <xf numFmtId="0" fontId="23" fillId="20" borderId="53" applyNumberFormat="0" applyAlignment="0" applyProtection="0"/>
    <xf numFmtId="0" fontId="25" fillId="0" borderId="49" applyNumberFormat="0" applyFill="0" applyAlignment="0" applyProtection="0"/>
    <xf numFmtId="0" fontId="23" fillId="20" borderId="53" applyNumberFormat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5" fillId="0" borderId="54" applyNumberFormat="0" applyFill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3" fillId="20" borderId="53" applyNumberForma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51" fillId="29" borderId="41">
      <alignment horizontal="center" vertical="center" wrapText="1"/>
    </xf>
    <xf numFmtId="0" fontId="50" fillId="0" borderId="41">
      <alignment horizontal="center" vertical="center"/>
    </xf>
    <xf numFmtId="0" fontId="50" fillId="0" borderId="41">
      <alignment horizontal="center" vertical="center"/>
    </xf>
    <xf numFmtId="0" fontId="8" fillId="23" borderId="43" applyNumberFormat="0" applyFont="0" applyAlignment="0" applyProtection="0"/>
    <xf numFmtId="0" fontId="25" fillId="0" borderId="45" applyNumberFormat="0" applyFill="0" applyAlignment="0" applyProtection="0"/>
    <xf numFmtId="0" fontId="23" fillId="20" borderId="44" applyNumberFormat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13" fillId="20" borderId="42" applyNumberFormat="0" applyAlignment="0" applyProtection="0"/>
    <xf numFmtId="0" fontId="25" fillId="0" borderId="49" applyNumberFormat="0" applyFill="0" applyAlignment="0" applyProtection="0"/>
    <xf numFmtId="0" fontId="8" fillId="23" borderId="47" applyNumberFormat="0" applyFont="0" applyAlignment="0" applyProtection="0"/>
    <xf numFmtId="0" fontId="8" fillId="23" borderId="43" applyNumberFormat="0" applyFont="0" applyAlignment="0" applyProtection="0"/>
    <xf numFmtId="0" fontId="20" fillId="7" borderId="50" applyNumberFormat="0" applyAlignment="0" applyProtection="0"/>
    <xf numFmtId="0" fontId="25" fillId="0" borderId="45" applyNumberFormat="0" applyFill="0" applyAlignment="0" applyProtection="0"/>
    <xf numFmtId="0" fontId="23" fillId="20" borderId="44" applyNumberFormat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8" fillId="23" borderId="47" applyNumberFormat="0" applyFont="0" applyAlignment="0" applyProtection="0"/>
    <xf numFmtId="0" fontId="20" fillId="7" borderId="50" applyNumberFormat="0" applyAlignment="0" applyProtection="0"/>
    <xf numFmtId="0" fontId="13" fillId="20" borderId="50" applyNumberFormat="0" applyAlignment="0" applyProtection="0"/>
    <xf numFmtId="0" fontId="20" fillId="7" borderId="42" applyNumberFormat="0" applyAlignment="0" applyProtection="0"/>
    <xf numFmtId="0" fontId="13" fillId="20" borderId="42" applyNumberFormat="0" applyAlignment="0" applyProtection="0"/>
    <xf numFmtId="0" fontId="8" fillId="23" borderId="43" applyNumberFormat="0" applyFont="0" applyAlignment="0" applyProtection="0"/>
    <xf numFmtId="0" fontId="13" fillId="20" borderId="42" applyNumberFormat="0" applyAlignment="0" applyProtection="0"/>
    <xf numFmtId="0" fontId="8" fillId="23" borderId="43" applyNumberFormat="0" applyFont="0" applyAlignment="0" applyProtection="0"/>
    <xf numFmtId="0" fontId="25" fillId="0" borderId="45" applyNumberFormat="0" applyFill="0" applyAlignment="0" applyProtection="0"/>
    <xf numFmtId="0" fontId="8" fillId="23" borderId="43" applyNumberFormat="0" applyFont="0" applyAlignment="0" applyProtection="0"/>
    <xf numFmtId="0" fontId="25" fillId="0" borderId="45" applyNumberFormat="0" applyFill="0" applyAlignment="0" applyProtection="0"/>
    <xf numFmtId="0" fontId="20" fillId="7" borderId="42" applyNumberFormat="0" applyAlignment="0" applyProtection="0"/>
    <xf numFmtId="0" fontId="25" fillId="0" borderId="45" applyNumberFormat="0" applyFill="0" applyAlignment="0" applyProtection="0"/>
    <xf numFmtId="0" fontId="8" fillId="23" borderId="43" applyNumberFormat="0" applyFont="0" applyAlignment="0" applyProtection="0"/>
    <xf numFmtId="0" fontId="13" fillId="20" borderId="42" applyNumberFormat="0" applyAlignment="0" applyProtection="0"/>
    <xf numFmtId="0" fontId="20" fillId="7" borderId="42" applyNumberFormat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5" fillId="0" borderId="45" applyNumberFormat="0" applyFill="0" applyAlignment="0" applyProtection="0"/>
    <xf numFmtId="0" fontId="8" fillId="23" borderId="43" applyNumberFormat="0" applyFont="0" applyAlignment="0" applyProtection="0"/>
    <xf numFmtId="0" fontId="50" fillId="0" borderId="41">
      <alignment wrapText="1"/>
    </xf>
    <xf numFmtId="0" fontId="50" fillId="0" borderId="41">
      <alignment wrapText="1"/>
    </xf>
    <xf numFmtId="0" fontId="13" fillId="20" borderId="50" applyNumberFormat="0" applyAlignment="0" applyProtection="0"/>
    <xf numFmtId="0" fontId="8" fillId="23" borderId="47" applyNumberFormat="0" applyFont="0" applyAlignment="0" applyProtection="0"/>
    <xf numFmtId="0" fontId="23" fillId="20" borderId="48" applyNumberFormat="0" applyAlignment="0" applyProtection="0"/>
    <xf numFmtId="0" fontId="23" fillId="20" borderId="53" applyNumberFormat="0" applyAlignment="0" applyProtection="0"/>
    <xf numFmtId="0" fontId="25" fillId="0" borderId="54" applyNumberFormat="0" applyFill="0" applyAlignment="0" applyProtection="0"/>
    <xf numFmtId="0" fontId="13" fillId="20" borderId="51" applyNumberFormat="0" applyAlignment="0" applyProtection="0"/>
    <xf numFmtId="0" fontId="13" fillId="20" borderId="51" applyNumberFormat="0" applyAlignment="0" applyProtection="0"/>
    <xf numFmtId="0" fontId="23" fillId="20" borderId="53" applyNumberFormat="0" applyAlignment="0" applyProtection="0"/>
    <xf numFmtId="0" fontId="8" fillId="23" borderId="47" applyNumberFormat="0" applyFont="0" applyAlignment="0" applyProtection="0"/>
    <xf numFmtId="0" fontId="25" fillId="0" borderId="54" applyNumberFormat="0" applyFill="0" applyAlignment="0" applyProtection="0"/>
    <xf numFmtId="0" fontId="8" fillId="23" borderId="47" applyNumberFormat="0" applyFont="0" applyAlignment="0" applyProtection="0"/>
    <xf numFmtId="0" fontId="23" fillId="20" borderId="48" applyNumberFormat="0" applyAlignment="0" applyProtection="0"/>
    <xf numFmtId="0" fontId="23" fillId="20" borderId="48" applyNumberFormat="0" applyAlignment="0" applyProtection="0"/>
    <xf numFmtId="0" fontId="20" fillId="7" borderId="50" applyNumberFormat="0" applyAlignment="0" applyProtection="0"/>
    <xf numFmtId="0" fontId="13" fillId="20" borderId="50" applyNumberFormat="0" applyAlignment="0" applyProtection="0"/>
    <xf numFmtId="0" fontId="20" fillId="7" borderId="50" applyNumberForma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25" fillId="0" borderId="54" applyNumberFormat="0" applyFill="0" applyAlignment="0" applyProtection="0"/>
    <xf numFmtId="0" fontId="8" fillId="23" borderId="47" applyNumberFormat="0" applyFont="0" applyAlignment="0" applyProtection="0"/>
    <xf numFmtId="0" fontId="23" fillId="20" borderId="48" applyNumberFormat="0" applyAlignment="0" applyProtection="0"/>
    <xf numFmtId="0" fontId="25" fillId="0" borderId="49" applyNumberFormat="0" applyFill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0" fillId="7" borderId="51" applyNumberForma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8" fillId="23" borderId="52" applyNumberFormat="0" applyFont="0" applyAlignment="0" applyProtection="0"/>
    <xf numFmtId="0" fontId="20" fillId="7" borderId="51" applyNumberFormat="0" applyAlignment="0" applyProtection="0"/>
    <xf numFmtId="0" fontId="13" fillId="20" borderId="51" applyNumberForma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50" fillId="0" borderId="40">
      <alignment wrapText="1"/>
    </xf>
    <xf numFmtId="0" fontId="8" fillId="23" borderId="52" applyNumberFormat="0" applyFont="0" applyAlignment="0" applyProtection="0"/>
    <xf numFmtId="0" fontId="13" fillId="20" borderId="51" applyNumberFormat="0" applyAlignment="0" applyProtection="0"/>
    <xf numFmtId="0" fontId="23" fillId="20" borderId="53" applyNumberFormat="0" applyAlignment="0" applyProtection="0"/>
    <xf numFmtId="0" fontId="20" fillId="7" borderId="51" applyNumberFormat="0" applyAlignment="0" applyProtection="0"/>
    <xf numFmtId="0" fontId="50" fillId="0" borderId="40">
      <alignment wrapText="1"/>
    </xf>
    <xf numFmtId="0" fontId="13" fillId="20" borderId="51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13" fillId="20" borderId="51" applyNumberFormat="0" applyAlignment="0" applyProtection="0"/>
    <xf numFmtId="0" fontId="51" fillId="29" borderId="41">
      <alignment horizontal="center" vertical="center" wrapText="1"/>
    </xf>
    <xf numFmtId="0" fontId="50" fillId="0" borderId="41">
      <alignment horizontal="center" vertical="center"/>
    </xf>
    <xf numFmtId="0" fontId="20" fillId="7" borderId="50" applyNumberFormat="0" applyAlignment="0" applyProtection="0"/>
    <xf numFmtId="0" fontId="25" fillId="0" borderId="49" applyNumberFormat="0" applyFill="0" applyAlignment="0" applyProtection="0"/>
    <xf numFmtId="0" fontId="20" fillId="7" borderId="42" applyNumberFormat="0" applyAlignment="0" applyProtection="0"/>
    <xf numFmtId="0" fontId="8" fillId="23" borderId="43" applyNumberFormat="0" applyFont="0" applyAlignment="0" applyProtection="0"/>
    <xf numFmtId="0" fontId="13" fillId="20" borderId="42" applyNumberFormat="0" applyAlignment="0" applyProtection="0"/>
    <xf numFmtId="0" fontId="25" fillId="0" borderId="45" applyNumberFormat="0" applyFill="0" applyAlignment="0" applyProtection="0"/>
    <xf numFmtId="0" fontId="13" fillId="20" borderId="42" applyNumberFormat="0" applyAlignment="0" applyProtection="0"/>
    <xf numFmtId="0" fontId="23" fillId="20" borderId="44" applyNumberFormat="0" applyAlignment="0" applyProtection="0"/>
    <xf numFmtId="0" fontId="8" fillId="23" borderId="43" applyNumberFormat="0" applyFont="0" applyAlignment="0" applyProtection="0"/>
    <xf numFmtId="0" fontId="20" fillId="7" borderId="46" applyNumberFormat="0" applyAlignment="0" applyProtection="0"/>
    <xf numFmtId="0" fontId="23" fillId="20" borderId="44" applyNumberFormat="0" applyAlignment="0" applyProtection="0"/>
    <xf numFmtId="0" fontId="20" fillId="7" borderId="42" applyNumberFormat="0" applyAlignment="0" applyProtection="0"/>
    <xf numFmtId="0" fontId="13" fillId="20" borderId="42" applyNumberFormat="0" applyAlignment="0" applyProtection="0"/>
    <xf numFmtId="0" fontId="23" fillId="20" borderId="44" applyNumberFormat="0" applyAlignment="0" applyProtection="0"/>
    <xf numFmtId="0" fontId="50" fillId="0" borderId="41">
      <alignment wrapText="1"/>
    </xf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5" fillId="0" borderId="54" applyNumberFormat="0" applyFill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25" fillId="0" borderId="54" applyNumberFormat="0" applyFill="0" applyAlignment="0" applyProtection="0"/>
    <xf numFmtId="0" fontId="8" fillId="23" borderId="52" applyNumberFormat="0" applyFont="0" applyAlignment="0" applyProtection="0"/>
    <xf numFmtId="0" fontId="13" fillId="20" borderId="42" applyNumberFormat="0" applyAlignment="0" applyProtection="0"/>
    <xf numFmtId="0" fontId="23" fillId="20" borderId="53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13" fillId="20" borderId="51" applyNumberFormat="0" applyAlignment="0" applyProtection="0"/>
    <xf numFmtId="0" fontId="13" fillId="20" borderId="42" applyNumberFormat="0" applyAlignment="0" applyProtection="0"/>
    <xf numFmtId="0" fontId="8" fillId="23" borderId="43" applyNumberFormat="0" applyFont="0" applyAlignment="0" applyProtection="0"/>
    <xf numFmtId="0" fontId="50" fillId="0" borderId="40">
      <alignment horizontal="center" vertical="center"/>
    </xf>
    <xf numFmtId="0" fontId="8" fillId="23" borderId="43" applyNumberFormat="0" applyFont="0" applyAlignment="0" applyProtection="0"/>
    <xf numFmtId="0" fontId="13" fillId="20" borderId="42" applyNumberFormat="0" applyAlignment="0" applyProtection="0"/>
    <xf numFmtId="0" fontId="13" fillId="20" borderId="42" applyNumberFormat="0" applyAlignment="0" applyProtection="0"/>
    <xf numFmtId="0" fontId="20" fillId="7" borderId="42" applyNumberFormat="0" applyAlignment="0" applyProtection="0"/>
    <xf numFmtId="0" fontId="50" fillId="0" borderId="40">
      <alignment horizontal="center" vertical="center"/>
    </xf>
    <xf numFmtId="0" fontId="51" fillId="29" borderId="40">
      <alignment horizontal="center" vertical="center" wrapText="1"/>
    </xf>
    <xf numFmtId="0" fontId="8" fillId="23" borderId="43" applyNumberFormat="0" applyFont="0" applyAlignment="0" applyProtection="0"/>
    <xf numFmtId="0" fontId="51" fillId="29" borderId="40">
      <alignment horizontal="center" vertical="center" wrapText="1"/>
    </xf>
    <xf numFmtId="0" fontId="8" fillId="23" borderId="52" applyNumberFormat="0" applyFont="0" applyAlignment="0" applyProtection="0"/>
    <xf numFmtId="0" fontId="8" fillId="23" borderId="47" applyNumberFormat="0" applyFont="0" applyAlignment="0" applyProtection="0"/>
    <xf numFmtId="0" fontId="13" fillId="20" borderId="50" applyNumberFormat="0" applyAlignment="0" applyProtection="0"/>
    <xf numFmtId="0" fontId="20" fillId="7" borderId="50" applyNumberFormat="0" applyAlignment="0" applyProtection="0"/>
    <xf numFmtId="0" fontId="13" fillId="20" borderId="50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5" fillId="0" borderId="49" applyNumberFormat="0" applyFill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25" fillId="0" borderId="54" applyNumberFormat="0" applyFill="0" applyAlignment="0" applyProtection="0"/>
    <xf numFmtId="0" fontId="20" fillId="7" borderId="51" applyNumberFormat="0" applyAlignment="0" applyProtection="0"/>
    <xf numFmtId="0" fontId="20" fillId="7" borderId="51" applyNumberFormat="0" applyAlignment="0" applyProtection="0"/>
    <xf numFmtId="0" fontId="51" fillId="29" borderId="41">
      <alignment horizontal="center" vertical="center" wrapText="1"/>
    </xf>
    <xf numFmtId="0" fontId="13" fillId="20" borderId="42" applyNumberForma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13" fillId="20" borderId="50" applyNumberFormat="0" applyAlignment="0" applyProtection="0"/>
    <xf numFmtId="0" fontId="13" fillId="20" borderId="46" applyNumberFormat="0" applyAlignment="0" applyProtection="0"/>
    <xf numFmtId="0" fontId="13" fillId="20" borderId="50" applyNumberFormat="0" applyAlignment="0" applyProtection="0"/>
    <xf numFmtId="0" fontId="25" fillId="0" borderId="49" applyNumberFormat="0" applyFill="0" applyAlignment="0" applyProtection="0"/>
    <xf numFmtId="0" fontId="8" fillId="23" borderId="47" applyNumberFormat="0" applyFont="0" applyAlignment="0" applyProtection="0"/>
    <xf numFmtId="0" fontId="23" fillId="20" borderId="48" applyNumberFormat="0" applyAlignment="0" applyProtection="0"/>
    <xf numFmtId="0" fontId="23" fillId="20" borderId="44" applyNumberFormat="0" applyAlignment="0" applyProtection="0"/>
    <xf numFmtId="0" fontId="25" fillId="0" borderId="45" applyNumberFormat="0" applyFill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0" fillId="7" borderId="42" applyNumberFormat="0" applyAlignment="0" applyProtection="0"/>
    <xf numFmtId="0" fontId="8" fillId="23" borderId="43" applyNumberFormat="0" applyFont="0" applyAlignment="0" applyProtection="0"/>
    <xf numFmtId="0" fontId="8" fillId="23" borderId="43" applyNumberFormat="0" applyFont="0" applyAlignment="0" applyProtection="0"/>
    <xf numFmtId="0" fontId="25" fillId="0" borderId="45" applyNumberFormat="0" applyFill="0" applyAlignment="0" applyProtection="0"/>
    <xf numFmtId="0" fontId="8" fillId="23" borderId="43" applyNumberFormat="0" applyFont="0" applyAlignment="0" applyProtection="0"/>
    <xf numFmtId="0" fontId="13" fillId="20" borderId="42" applyNumberFormat="0" applyAlignment="0" applyProtection="0"/>
    <xf numFmtId="0" fontId="23" fillId="20" borderId="44" applyNumberFormat="0" applyAlignment="0" applyProtection="0"/>
    <xf numFmtId="0" fontId="25" fillId="0" borderId="45" applyNumberFormat="0" applyFill="0" applyAlignment="0" applyProtection="0"/>
    <xf numFmtId="0" fontId="20" fillId="7" borderId="42" applyNumberFormat="0" applyAlignment="0" applyProtection="0"/>
    <xf numFmtId="0" fontId="23" fillId="20" borderId="44" applyNumberFormat="0" applyAlignment="0" applyProtection="0"/>
    <xf numFmtId="0" fontId="20" fillId="7" borderId="42" applyNumberFormat="0" applyAlignment="0" applyProtection="0"/>
    <xf numFmtId="0" fontId="23" fillId="20" borderId="48" applyNumberFormat="0" applyAlignment="0" applyProtection="0"/>
    <xf numFmtId="0" fontId="8" fillId="23" borderId="47" applyNumberFormat="0" applyFont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25" fillId="0" borderId="49" applyNumberFormat="0" applyFill="0" applyAlignment="0" applyProtection="0"/>
    <xf numFmtId="0" fontId="23" fillId="20" borderId="53" applyNumberFormat="0" applyAlignment="0" applyProtection="0"/>
    <xf numFmtId="0" fontId="8" fillId="23" borderId="52" applyNumberFormat="0" applyFont="0" applyAlignment="0" applyProtection="0"/>
    <xf numFmtId="0" fontId="23" fillId="20" borderId="48" applyNumberFormat="0" applyAlignment="0" applyProtection="0"/>
    <xf numFmtId="0" fontId="8" fillId="23" borderId="52" applyNumberFormat="0" applyFont="0" applyAlignment="0" applyProtection="0"/>
    <xf numFmtId="0" fontId="20" fillId="7" borderId="51" applyNumberForma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25" fillId="0" borderId="49" applyNumberFormat="0" applyFill="0" applyAlignment="0" applyProtection="0"/>
    <xf numFmtId="0" fontId="13" fillId="20" borderId="50" applyNumberFormat="0" applyAlignment="0" applyProtection="0"/>
    <xf numFmtId="0" fontId="23" fillId="20" borderId="48" applyNumberFormat="0" applyAlignment="0" applyProtection="0"/>
    <xf numFmtId="0" fontId="8" fillId="23" borderId="47" applyNumberFormat="0" applyFont="0" applyAlignment="0" applyProtection="0"/>
    <xf numFmtId="0" fontId="20" fillId="7" borderId="50" applyNumberFormat="0" applyAlignment="0" applyProtection="0"/>
    <xf numFmtId="0" fontId="13" fillId="20" borderId="50" applyNumberFormat="0" applyAlignment="0" applyProtection="0"/>
    <xf numFmtId="0" fontId="20" fillId="7" borderId="51" applyNumberFormat="0" applyAlignment="0" applyProtection="0"/>
    <xf numFmtId="0" fontId="13" fillId="20" borderId="51" applyNumberFormat="0" applyAlignment="0" applyProtection="0"/>
    <xf numFmtId="0" fontId="25" fillId="0" borderId="54" applyNumberFormat="0" applyFill="0" applyAlignment="0" applyProtection="0"/>
    <xf numFmtId="0" fontId="23" fillId="20" borderId="53" applyNumberFormat="0" applyAlignment="0" applyProtection="0"/>
    <xf numFmtId="0" fontId="25" fillId="0" borderId="54" applyNumberFormat="0" applyFill="0" applyAlignment="0" applyProtection="0"/>
    <xf numFmtId="0" fontId="23" fillId="20" borderId="53" applyNumberFormat="0" applyAlignment="0" applyProtection="0"/>
    <xf numFmtId="0" fontId="50" fillId="0" borderId="40">
      <alignment wrapText="1"/>
    </xf>
    <xf numFmtId="0" fontId="8" fillId="23" borderId="52" applyNumberFormat="0" applyFont="0" applyAlignment="0" applyProtection="0"/>
    <xf numFmtId="0" fontId="13" fillId="20" borderId="51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50" fillId="0" borderId="40">
      <alignment wrapText="1"/>
    </xf>
    <xf numFmtId="0" fontId="13" fillId="20" borderId="51" applyNumberFormat="0" applyAlignment="0" applyProtection="0"/>
    <xf numFmtId="0" fontId="51" fillId="29" borderId="41">
      <alignment horizontal="center" vertical="center" wrapText="1"/>
    </xf>
    <xf numFmtId="0" fontId="50" fillId="0" borderId="41">
      <alignment horizontal="center" vertical="center"/>
    </xf>
    <xf numFmtId="0" fontId="25" fillId="0" borderId="49" applyNumberFormat="0" applyFill="0" applyAlignment="0" applyProtection="0"/>
    <xf numFmtId="0" fontId="8" fillId="0" borderId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8" fillId="23" borderId="47" applyNumberFormat="0" applyFont="0" applyAlignment="0" applyProtection="0"/>
    <xf numFmtId="0" fontId="23" fillId="20" borderId="48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20" fillId="7" borderId="51" applyNumberFormat="0" applyAlignment="0" applyProtection="0"/>
    <xf numFmtId="0" fontId="13" fillId="20" borderId="51" applyNumberForma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25" fillId="0" borderId="54" applyNumberFormat="0" applyFill="0" applyAlignment="0" applyProtection="0"/>
    <xf numFmtId="0" fontId="8" fillId="23" borderId="52" applyNumberFormat="0" applyFon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8" fillId="23" borderId="52" applyNumberFormat="0" applyFont="0" applyAlignment="0" applyProtection="0"/>
    <xf numFmtId="0" fontId="8" fillId="23" borderId="52" applyNumberFormat="0" applyFont="0" applyAlignment="0" applyProtection="0"/>
    <xf numFmtId="0" fontId="23" fillId="20" borderId="53" applyNumberFormat="0" applyAlignment="0" applyProtection="0"/>
    <xf numFmtId="0" fontId="25" fillId="0" borderId="54" applyNumberFormat="0" applyFill="0" applyAlignment="0" applyProtection="0"/>
    <xf numFmtId="0" fontId="25" fillId="0" borderId="54" applyNumberFormat="0" applyFill="0" applyAlignment="0" applyProtection="0"/>
    <xf numFmtId="0" fontId="23" fillId="20" borderId="53" applyNumberFormat="0" applyAlignment="0" applyProtection="0"/>
    <xf numFmtId="0" fontId="8" fillId="23" borderId="52" applyNumberFormat="0" applyFont="0" applyAlignment="0" applyProtection="0"/>
    <xf numFmtId="0" fontId="13" fillId="20" borderId="51" applyNumberFormat="0" applyAlignment="0" applyProtection="0"/>
    <xf numFmtId="0" fontId="20" fillId="7" borderId="51" applyNumberFormat="0" applyAlignment="0" applyProtection="0"/>
    <xf numFmtId="0" fontId="1" fillId="0" borderId="0"/>
    <xf numFmtId="0" fontId="49" fillId="0" borderId="110">
      <alignment horizontal="center" vertical="center"/>
    </xf>
    <xf numFmtId="0" fontId="50" fillId="0" borderId="101">
      <alignment horizontal="center" vertical="center"/>
    </xf>
    <xf numFmtId="0" fontId="8" fillId="23" borderId="93" applyNumberFormat="0" applyFont="0" applyAlignment="0" applyProtection="0"/>
    <xf numFmtId="0" fontId="51" fillId="28" borderId="110">
      <alignment horizontal="center" vertical="center" wrapText="1"/>
    </xf>
    <xf numFmtId="0" fontId="13" fillId="20" borderId="111" applyNumberFormat="0" applyAlignment="0" applyProtection="0"/>
    <xf numFmtId="0" fontId="8" fillId="23" borderId="98" applyNumberFormat="0" applyFont="0" applyAlignment="0" applyProtection="0"/>
    <xf numFmtId="0" fontId="50" fillId="0" borderId="115">
      <alignment wrapText="1"/>
    </xf>
    <xf numFmtId="0" fontId="13" fillId="20" borderId="75" applyNumberFormat="0" applyAlignment="0" applyProtection="0"/>
    <xf numFmtId="0" fontId="51" fillId="29" borderId="115">
      <alignment horizontal="center" vertical="center" wrapText="1"/>
    </xf>
    <xf numFmtId="0" fontId="23" fillId="20" borderId="113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49" fillId="0" borderId="110">
      <alignment horizontal="center" vertical="center"/>
    </xf>
    <xf numFmtId="0" fontId="20" fillId="7" borderId="75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3" fillId="20" borderId="77" applyNumberFormat="0" applyAlignment="0" applyProtection="0"/>
    <xf numFmtId="0" fontId="25" fillId="0" borderId="78" applyNumberFormat="0" applyFill="0" applyAlignment="0" applyProtection="0"/>
    <xf numFmtId="0" fontId="13" fillId="20" borderId="111" applyNumberFormat="0" applyAlignment="0" applyProtection="0"/>
    <xf numFmtId="0" fontId="8" fillId="23" borderId="93" applyNumberFormat="0" applyFont="0" applyAlignment="0" applyProtection="0"/>
    <xf numFmtId="0" fontId="1" fillId="0" borderId="0"/>
    <xf numFmtId="0" fontId="25" fillId="0" borderId="95" applyNumberFormat="0" applyFill="0" applyAlignment="0" applyProtection="0"/>
    <xf numFmtId="0" fontId="23" fillId="20" borderId="113" applyNumberFormat="0" applyAlignment="0" applyProtection="0"/>
    <xf numFmtId="0" fontId="51" fillId="29" borderId="115">
      <alignment horizontal="center" vertical="center" wrapText="1"/>
    </xf>
    <xf numFmtId="0" fontId="8" fillId="23" borderId="76" applyNumberFormat="0" applyFont="0" applyAlignment="0" applyProtection="0"/>
    <xf numFmtId="0" fontId="1" fillId="0" borderId="0"/>
    <xf numFmtId="0" fontId="25" fillId="0" borderId="78" applyNumberFormat="0" applyFill="0" applyAlignment="0" applyProtection="0"/>
    <xf numFmtId="0" fontId="25" fillId="0" borderId="78" applyNumberFormat="0" applyFill="0" applyAlignment="0" applyProtection="0"/>
    <xf numFmtId="0" fontId="23" fillId="20" borderId="77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0" fillId="7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20" fillId="7" borderId="75" applyNumberFormat="0" applyAlignment="0" applyProtection="0"/>
    <xf numFmtId="0" fontId="20" fillId="7" borderId="75" applyNumberFormat="0" applyAlignment="0" applyProtection="0"/>
    <xf numFmtId="0" fontId="23" fillId="20" borderId="77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1" fillId="0" borderId="0"/>
    <xf numFmtId="0" fontId="8" fillId="23" borderId="76" applyNumberFormat="0" applyFont="0" applyAlignment="0" applyProtection="0"/>
    <xf numFmtId="0" fontId="1" fillId="0" borderId="0"/>
    <xf numFmtId="0" fontId="8" fillId="23" borderId="76" applyNumberFormat="0" applyFont="0" applyAlignment="0" applyProtection="0"/>
    <xf numFmtId="0" fontId="23" fillId="20" borderId="113" applyNumberFormat="0" applyAlignment="0" applyProtection="0"/>
    <xf numFmtId="0" fontId="13" fillId="20" borderId="97" applyNumberFormat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3" fillId="20" borderId="77" applyNumberFormat="0" applyAlignment="0" applyProtection="0"/>
    <xf numFmtId="0" fontId="20" fillId="7" borderId="75" applyNumberFormat="0" applyAlignment="0" applyProtection="0"/>
    <xf numFmtId="0" fontId="20" fillId="7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20" fillId="7" borderId="75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3" fillId="20" borderId="77" applyNumberFormat="0" applyAlignment="0" applyProtection="0"/>
    <xf numFmtId="0" fontId="25" fillId="0" borderId="78" applyNumberFormat="0" applyFill="0" applyAlignment="0" applyProtection="0"/>
    <xf numFmtId="0" fontId="25" fillId="0" borderId="78" applyNumberFormat="0" applyFill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3" fillId="20" borderId="77" applyNumberFormat="0" applyAlignment="0" applyProtection="0"/>
    <xf numFmtId="0" fontId="25" fillId="0" borderId="78" applyNumberFormat="0" applyFill="0" applyAlignment="0" applyProtection="0"/>
    <xf numFmtId="0" fontId="25" fillId="0" borderId="78" applyNumberFormat="0" applyFill="0" applyAlignment="0" applyProtection="0"/>
    <xf numFmtId="0" fontId="13" fillId="20" borderId="75" applyNumberFormat="0" applyAlignment="0" applyProtection="0"/>
    <xf numFmtId="0" fontId="20" fillId="7" borderId="75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3" fillId="20" borderId="77" applyNumberFormat="0" applyAlignment="0" applyProtection="0"/>
    <xf numFmtId="0" fontId="25" fillId="0" borderId="78" applyNumberFormat="0" applyFill="0" applyAlignment="0" applyProtection="0"/>
    <xf numFmtId="0" fontId="20" fillId="7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8" fillId="23" borderId="76" applyNumberFormat="0" applyFont="0" applyAlignment="0" applyProtection="0"/>
    <xf numFmtId="0" fontId="20" fillId="7" borderId="75" applyNumberFormat="0" applyAlignment="0" applyProtection="0"/>
    <xf numFmtId="0" fontId="25" fillId="0" borderId="78" applyNumberFormat="0" applyFill="0" applyAlignment="0" applyProtection="0"/>
    <xf numFmtId="0" fontId="25" fillId="0" borderId="78" applyNumberFormat="0" applyFill="0" applyAlignment="0" applyProtection="0"/>
    <xf numFmtId="0" fontId="23" fillId="20" borderId="77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0" fillId="7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13" fillId="20" borderId="75" applyNumberFormat="0" applyAlignment="0" applyProtection="0"/>
    <xf numFmtId="0" fontId="20" fillId="7" borderId="75" applyNumberFormat="0" applyAlignment="0" applyProtection="0"/>
    <xf numFmtId="0" fontId="20" fillId="7" borderId="75" applyNumberFormat="0" applyAlignment="0" applyProtection="0"/>
    <xf numFmtId="0" fontId="23" fillId="20" borderId="77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25" fillId="0" borderId="78" applyNumberFormat="0" applyFill="0" applyAlignment="0" applyProtection="0"/>
    <xf numFmtId="0" fontId="23" fillId="20" borderId="77" applyNumberFormat="0" applyAlignment="0" applyProtection="0"/>
    <xf numFmtId="0" fontId="13" fillId="20" borderId="75" applyNumberFormat="0" applyAlignment="0" applyProtection="0"/>
    <xf numFmtId="0" fontId="20" fillId="7" borderId="75" applyNumberFormat="0" applyAlignment="0" applyProtection="0"/>
    <xf numFmtId="0" fontId="23" fillId="20" borderId="77" applyNumberForma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8" fillId="23" borderId="7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80" applyNumberFormat="0" applyAlignment="0" applyProtection="0"/>
    <xf numFmtId="0" fontId="20" fillId="7" borderId="80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3" fillId="20" borderId="82" applyNumberFormat="0" applyAlignment="0" applyProtection="0"/>
    <xf numFmtId="0" fontId="25" fillId="0" borderId="83" applyNumberFormat="0" applyFill="0" applyAlignment="0" applyProtection="0"/>
    <xf numFmtId="0" fontId="8" fillId="23" borderId="81" applyNumberFormat="0" applyFont="0" applyAlignment="0" applyProtection="0"/>
    <xf numFmtId="0" fontId="25" fillId="0" borderId="83" applyNumberFormat="0" applyFill="0" applyAlignment="0" applyProtection="0"/>
    <xf numFmtId="0" fontId="25" fillId="0" borderId="83" applyNumberFormat="0" applyFill="0" applyAlignment="0" applyProtection="0"/>
    <xf numFmtId="0" fontId="23" fillId="20" borderId="82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0" fillId="7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20" fillId="7" borderId="80" applyNumberFormat="0" applyAlignment="0" applyProtection="0"/>
    <xf numFmtId="0" fontId="20" fillId="7" borderId="80" applyNumberFormat="0" applyAlignment="0" applyProtection="0"/>
    <xf numFmtId="0" fontId="23" fillId="20" borderId="82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3" fillId="20" borderId="82" applyNumberFormat="0" applyAlignment="0" applyProtection="0"/>
    <xf numFmtId="0" fontId="20" fillId="7" borderId="80" applyNumberFormat="0" applyAlignment="0" applyProtection="0"/>
    <xf numFmtId="0" fontId="20" fillId="7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20" fillId="7" borderId="80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3" fillId="20" borderId="82" applyNumberFormat="0" applyAlignment="0" applyProtection="0"/>
    <xf numFmtId="0" fontId="25" fillId="0" borderId="83" applyNumberFormat="0" applyFill="0" applyAlignment="0" applyProtection="0"/>
    <xf numFmtId="0" fontId="25" fillId="0" borderId="83" applyNumberFormat="0" applyFill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3" fillId="20" borderId="82" applyNumberFormat="0" applyAlignment="0" applyProtection="0"/>
    <xf numFmtId="0" fontId="25" fillId="0" borderId="83" applyNumberFormat="0" applyFill="0" applyAlignment="0" applyProtection="0"/>
    <xf numFmtId="0" fontId="25" fillId="0" borderId="83" applyNumberFormat="0" applyFill="0" applyAlignment="0" applyProtection="0"/>
    <xf numFmtId="0" fontId="13" fillId="20" borderId="80" applyNumberFormat="0" applyAlignment="0" applyProtection="0"/>
    <xf numFmtId="0" fontId="20" fillId="7" borderId="80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3" fillId="20" borderId="82" applyNumberFormat="0" applyAlignment="0" applyProtection="0"/>
    <xf numFmtId="0" fontId="25" fillId="0" borderId="83" applyNumberFormat="0" applyFill="0" applyAlignment="0" applyProtection="0"/>
    <xf numFmtId="0" fontId="20" fillId="7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8" fillId="23" borderId="81" applyNumberFormat="0" applyFont="0" applyAlignment="0" applyProtection="0"/>
    <xf numFmtId="0" fontId="20" fillId="7" borderId="80" applyNumberFormat="0" applyAlignment="0" applyProtection="0"/>
    <xf numFmtId="0" fontId="25" fillId="0" borderId="83" applyNumberFormat="0" applyFill="0" applyAlignment="0" applyProtection="0"/>
    <xf numFmtId="0" fontId="25" fillId="0" borderId="83" applyNumberFormat="0" applyFill="0" applyAlignment="0" applyProtection="0"/>
    <xf numFmtId="0" fontId="23" fillId="20" borderId="82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0" fillId="7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13" fillId="20" borderId="80" applyNumberFormat="0" applyAlignment="0" applyProtection="0"/>
    <xf numFmtId="0" fontId="20" fillId="7" borderId="80" applyNumberFormat="0" applyAlignment="0" applyProtection="0"/>
    <xf numFmtId="0" fontId="20" fillId="7" borderId="80" applyNumberFormat="0" applyAlignment="0" applyProtection="0"/>
    <xf numFmtId="0" fontId="23" fillId="20" borderId="82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25" fillId="0" borderId="83" applyNumberFormat="0" applyFill="0" applyAlignment="0" applyProtection="0"/>
    <xf numFmtId="0" fontId="23" fillId="20" borderId="82" applyNumberFormat="0" applyAlignment="0" applyProtection="0"/>
    <xf numFmtId="0" fontId="13" fillId="20" borderId="80" applyNumberFormat="0" applyAlignment="0" applyProtection="0"/>
    <xf numFmtId="0" fontId="20" fillId="7" borderId="80" applyNumberFormat="0" applyAlignment="0" applyProtection="0"/>
    <xf numFmtId="0" fontId="23" fillId="20" borderId="82" applyNumberForma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8" fillId="23" borderId="81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1" fillId="0" borderId="0"/>
    <xf numFmtId="0" fontId="8" fillId="23" borderId="88" applyNumberFormat="0" applyFont="0" applyAlignment="0" applyProtection="0"/>
    <xf numFmtId="0" fontId="1" fillId="0" borderId="0"/>
    <xf numFmtId="0" fontId="49" fillId="0" borderId="96">
      <alignment horizontal="center" vertical="center"/>
    </xf>
    <xf numFmtId="0" fontId="1" fillId="0" borderId="0"/>
    <xf numFmtId="0" fontId="8" fillId="23" borderId="112" applyNumberFormat="0" applyFont="0" applyAlignment="0" applyProtection="0"/>
    <xf numFmtId="0" fontId="51" fillId="28" borderId="110">
      <alignment horizontal="center" vertical="center" wrapText="1"/>
    </xf>
    <xf numFmtId="0" fontId="8" fillId="23" borderId="107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49" fillId="0" borderId="86">
      <alignment horizontal="center" vertical="center"/>
    </xf>
    <xf numFmtId="0" fontId="23" fillId="20" borderId="113" applyNumberFormat="0" applyAlignment="0" applyProtection="0"/>
    <xf numFmtId="0" fontId="1" fillId="0" borderId="0"/>
    <xf numFmtId="0" fontId="13" fillId="20" borderId="111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" fillId="0" borderId="0"/>
    <xf numFmtId="0" fontId="8" fillId="23" borderId="88" applyNumberFormat="0" applyFont="0" applyAlignment="0" applyProtection="0"/>
    <xf numFmtId="0" fontId="1" fillId="0" borderId="0"/>
    <xf numFmtId="0" fontId="8" fillId="23" borderId="88" applyNumberFormat="0" applyFont="0" applyAlignment="0" applyProtection="0"/>
    <xf numFmtId="0" fontId="49" fillId="0" borderId="96">
      <alignment horizontal="center" vertical="center"/>
    </xf>
    <xf numFmtId="0" fontId="49" fillId="0" borderId="86">
      <alignment horizontal="center" vertical="center"/>
    </xf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51" fillId="29" borderId="115">
      <alignment horizontal="center" vertical="center" wrapText="1"/>
    </xf>
    <xf numFmtId="0" fontId="51" fillId="28" borderId="110">
      <alignment horizontal="center" vertical="center" wrapText="1"/>
    </xf>
    <xf numFmtId="0" fontId="50" fillId="0" borderId="115">
      <alignment horizontal="center" vertical="center"/>
    </xf>
    <xf numFmtId="0" fontId="51" fillId="29" borderId="91">
      <alignment horizontal="center" vertical="center" wrapText="1"/>
    </xf>
    <xf numFmtId="0" fontId="51" fillId="28" borderId="86">
      <alignment horizontal="center" vertical="center" wrapText="1"/>
    </xf>
    <xf numFmtId="0" fontId="13" fillId="20" borderId="87" applyNumberFormat="0" applyAlignment="0" applyProtection="0"/>
    <xf numFmtId="0" fontId="51" fillId="28" borderId="86">
      <alignment horizontal="center" vertical="center" wrapText="1"/>
    </xf>
    <xf numFmtId="0" fontId="51" fillId="28" borderId="86">
      <alignment horizontal="center" vertical="center" wrapText="1"/>
    </xf>
    <xf numFmtId="0" fontId="51" fillId="29" borderId="91">
      <alignment horizontal="center" vertical="center" wrapText="1"/>
    </xf>
    <xf numFmtId="0" fontId="51" fillId="28" borderId="86">
      <alignment horizontal="center" vertical="center" wrapText="1"/>
    </xf>
    <xf numFmtId="0" fontId="50" fillId="0" borderId="91">
      <alignment horizontal="center" vertical="center"/>
    </xf>
    <xf numFmtId="0" fontId="49" fillId="0" borderId="86">
      <alignment horizontal="center" vertical="center"/>
    </xf>
    <xf numFmtId="0" fontId="49" fillId="0" borderId="86">
      <alignment horizontal="center" vertical="center"/>
    </xf>
    <xf numFmtId="0" fontId="20" fillId="7" borderId="87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3" fillId="20" borderId="99" applyNumberFormat="0" applyAlignment="0" applyProtection="0"/>
    <xf numFmtId="0" fontId="49" fillId="0" borderId="86">
      <alignment horizontal="center" vertical="center"/>
    </xf>
    <xf numFmtId="0" fontId="50" fillId="0" borderId="91">
      <alignment horizontal="center" vertical="center"/>
    </xf>
    <xf numFmtId="0" fontId="51" fillId="28" borderId="110">
      <alignment horizontal="center" vertical="center" wrapText="1"/>
    </xf>
    <xf numFmtId="0" fontId="8" fillId="23" borderId="112" applyNumberFormat="0" applyFont="0" applyAlignment="0" applyProtection="0"/>
    <xf numFmtId="0" fontId="50" fillId="0" borderId="91">
      <alignment horizontal="center" vertical="center"/>
    </xf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112" applyNumberFormat="0" applyFont="0" applyAlignment="0" applyProtection="0"/>
    <xf numFmtId="0" fontId="51" fillId="28" borderId="86">
      <alignment horizontal="center" vertical="center" wrapText="1"/>
    </xf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51" fillId="28" borderId="96">
      <alignment horizontal="center" vertical="center" wrapText="1"/>
    </xf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0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99" applyNumberFormat="0" applyAlignment="0" applyProtection="0"/>
    <xf numFmtId="0" fontId="1" fillId="0" borderId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" borderId="9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6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01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28" borderId="96">
      <alignment horizontal="center" vertical="center" wrapText="1"/>
    </xf>
    <xf numFmtId="0" fontId="51" fillId="29" borderId="101">
      <alignment horizontal="center" vertical="center" wrapText="1"/>
    </xf>
    <xf numFmtId="0" fontId="51" fillId="28" borderId="96">
      <alignment horizontal="center" vertical="center" wrapText="1"/>
    </xf>
    <xf numFmtId="0" fontId="51" fillId="28" borderId="96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9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28" borderId="96">
      <alignment horizontal="center" vertical="center" wrapText="1"/>
    </xf>
    <xf numFmtId="0" fontId="51" fillId="29" borderId="101">
      <alignment horizontal="center" vertical="center" wrapText="1"/>
    </xf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9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97" applyNumberFormat="0" applyAlignment="0" applyProtection="0"/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49" fillId="0" borderId="96">
      <alignment horizontal="center" vertical="center"/>
    </xf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49" fillId="0" borderId="96">
      <alignment horizontal="center" vertical="center"/>
    </xf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23" fillId="20" borderId="94" applyNumberFormat="0" applyAlignment="0" applyProtection="0"/>
    <xf numFmtId="0" fontId="25" fillId="0" borderId="95" applyNumberFormat="0" applyFill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20" fillId="7" borderId="92" applyNumberFormat="0" applyAlignment="0" applyProtection="0"/>
    <xf numFmtId="0" fontId="8" fillId="23" borderId="93" applyNumberFormat="0" applyFon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8" fillId="23" borderId="93" applyNumberFormat="0" applyFont="0" applyAlignment="0" applyProtection="0"/>
    <xf numFmtId="0" fontId="25" fillId="0" borderId="95" applyNumberFormat="0" applyFill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5" fillId="0" borderId="95" applyNumberFormat="0" applyFill="0" applyAlignment="0" applyProtection="0"/>
    <xf numFmtId="0" fontId="8" fillId="23" borderId="93" applyNumberFormat="0" applyFont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23" fillId="20" borderId="94" applyNumberFormat="0" applyAlignment="0" applyProtection="0"/>
    <xf numFmtId="0" fontId="25" fillId="0" borderId="95" applyNumberFormat="0" applyFill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" fillId="0" borderId="0"/>
    <xf numFmtId="0" fontId="13" fillId="20" borderId="9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92" applyNumberFormat="0" applyAlignment="0" applyProtection="0"/>
    <xf numFmtId="0" fontId="20" fillId="7" borderId="92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20" fillId="7" borderId="92" applyNumberFormat="0" applyAlignment="0" applyProtection="0"/>
    <xf numFmtId="0" fontId="8" fillId="23" borderId="93" applyNumberFormat="0" applyFon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23" fillId="20" borderId="94" applyNumberForma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13" fillId="20" borderId="92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9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8" fillId="23" borderId="93" applyNumberFormat="0" applyFont="0" applyAlignment="0" applyProtection="0"/>
    <xf numFmtId="0" fontId="1" fillId="0" borderId="0"/>
    <xf numFmtId="0" fontId="13" fillId="20" borderId="92" applyNumberFormat="0" applyAlignment="0" applyProtection="0"/>
    <xf numFmtId="0" fontId="20" fillId="7" borderId="92" applyNumberFormat="0" applyAlignment="0" applyProtection="0"/>
    <xf numFmtId="0" fontId="20" fillId="7" borderId="9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0" borderId="92" applyNumberFormat="0" applyAlignment="0" applyProtection="0"/>
    <xf numFmtId="0" fontId="20" fillId="7" borderId="92" applyNumberFormat="0" applyAlignment="0" applyProtection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93" applyNumberFormat="0" applyFont="0" applyAlignment="0" applyProtection="0"/>
    <xf numFmtId="0" fontId="23" fillId="20" borderId="9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95" applyNumberFormat="0" applyFill="0" applyAlignment="0" applyProtection="0"/>
    <xf numFmtId="0" fontId="25" fillId="0" borderId="95" applyNumberFormat="0" applyFill="0" applyAlignment="0" applyProtection="0"/>
    <xf numFmtId="0" fontId="8" fillId="23" borderId="93" applyNumberFormat="0" applyFont="0" applyAlignment="0" applyProtection="0"/>
    <xf numFmtId="0" fontId="20" fillId="7" borderId="111" applyNumberFormat="0" applyAlignment="0" applyProtection="0"/>
    <xf numFmtId="0" fontId="13" fillId="20" borderId="106" applyNumberFormat="0" applyAlignment="0" applyProtection="0"/>
    <xf numFmtId="0" fontId="8" fillId="23" borderId="107" applyNumberFormat="0" applyFont="0" applyAlignment="0" applyProtection="0"/>
    <xf numFmtId="0" fontId="25" fillId="0" borderId="114" applyNumberFormat="0" applyFill="0" applyAlignment="0" applyProtection="0"/>
    <xf numFmtId="0" fontId="49" fillId="0" borderId="86">
      <alignment wrapText="1"/>
    </xf>
    <xf numFmtId="0" fontId="50" fillId="0" borderId="91">
      <alignment wrapText="1"/>
    </xf>
    <xf numFmtId="0" fontId="49" fillId="0" borderId="86">
      <alignment wrapText="1"/>
    </xf>
    <xf numFmtId="0" fontId="49" fillId="0" borderId="86">
      <alignment wrapText="1"/>
    </xf>
    <xf numFmtId="0" fontId="49" fillId="0" borderId="86">
      <alignment wrapText="1"/>
    </xf>
    <xf numFmtId="0" fontId="49" fillId="0" borderId="86">
      <alignment wrapText="1"/>
    </xf>
    <xf numFmtId="0" fontId="50" fillId="0" borderId="91">
      <alignment wrapText="1"/>
    </xf>
    <xf numFmtId="0" fontId="23" fillId="20" borderId="94" applyNumberFormat="0" applyAlignment="0" applyProtection="0"/>
    <xf numFmtId="0" fontId="20" fillId="7" borderId="92" applyNumberFormat="0" applyAlignment="0" applyProtection="0"/>
    <xf numFmtId="0" fontId="13" fillId="20" borderId="9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112" applyNumberFormat="0" applyFont="0" applyAlignment="0" applyProtection="0"/>
    <xf numFmtId="0" fontId="1" fillId="0" borderId="0"/>
    <xf numFmtId="0" fontId="25" fillId="0" borderId="109" applyNumberFormat="0" applyFill="0" applyAlignment="0" applyProtection="0"/>
    <xf numFmtId="0" fontId="1" fillId="0" borderId="0"/>
    <xf numFmtId="0" fontId="8" fillId="23" borderId="93" applyNumberFormat="0" applyFont="0" applyAlignment="0" applyProtection="0"/>
    <xf numFmtId="0" fontId="1" fillId="0" borderId="0"/>
    <xf numFmtId="0" fontId="51" fillId="28" borderId="110">
      <alignment horizontal="center" vertical="center" wrapText="1"/>
    </xf>
    <xf numFmtId="0" fontId="8" fillId="23" borderId="98" applyNumberFormat="0" applyFont="0" applyAlignment="0" applyProtection="0"/>
    <xf numFmtId="0" fontId="8" fillId="23" borderId="93" applyNumberFormat="0" applyFont="0" applyAlignment="0" applyProtection="0"/>
    <xf numFmtId="0" fontId="13" fillId="20" borderId="92" applyNumberFormat="0" applyAlignment="0" applyProtection="0"/>
    <xf numFmtId="0" fontId="1" fillId="0" borderId="0"/>
    <xf numFmtId="0" fontId="50" fillId="0" borderId="101">
      <alignment horizontal="center" vertical="center"/>
    </xf>
    <xf numFmtId="0" fontId="50" fillId="0" borderId="91">
      <alignment wrapText="1"/>
    </xf>
    <xf numFmtId="0" fontId="51" fillId="29" borderId="91">
      <alignment horizontal="center" vertical="center" wrapText="1"/>
    </xf>
    <xf numFmtId="0" fontId="8" fillId="23" borderId="88" applyNumberFormat="0" applyFont="0" applyAlignment="0" applyProtection="0"/>
    <xf numFmtId="0" fontId="51" fillId="29" borderId="91">
      <alignment horizontal="center" vertical="center" wrapText="1"/>
    </xf>
    <xf numFmtId="0" fontId="8" fillId="23" borderId="88" applyNumberFormat="0" applyFont="0" applyAlignment="0" applyProtection="0"/>
    <xf numFmtId="0" fontId="50" fillId="0" borderId="91">
      <alignment horizontal="center" vertical="center"/>
    </xf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1" fillId="0" borderId="0"/>
    <xf numFmtId="0" fontId="49" fillId="0" borderId="86">
      <alignment horizontal="center" vertical="center"/>
    </xf>
    <xf numFmtId="0" fontId="50" fillId="0" borderId="91">
      <alignment horizontal="center" vertical="center"/>
    </xf>
    <xf numFmtId="0" fontId="49" fillId="0" borderId="86">
      <alignment horizontal="center" vertical="center"/>
    </xf>
    <xf numFmtId="0" fontId="49" fillId="0" borderId="86">
      <alignment horizontal="center" vertical="center"/>
    </xf>
    <xf numFmtId="0" fontId="49" fillId="0" borderId="86">
      <alignment horizontal="center" vertical="center"/>
    </xf>
    <xf numFmtId="0" fontId="49" fillId="0" borderId="86">
      <alignment horizontal="center" vertical="center"/>
    </xf>
    <xf numFmtId="0" fontId="50" fillId="0" borderId="91">
      <alignment horizontal="center" vertical="center"/>
    </xf>
    <xf numFmtId="0" fontId="51" fillId="28" borderId="86">
      <alignment horizontal="center" vertical="center" wrapText="1"/>
    </xf>
    <xf numFmtId="0" fontId="51" fillId="29" borderId="91">
      <alignment horizontal="center" vertical="center" wrapText="1"/>
    </xf>
    <xf numFmtId="0" fontId="51" fillId="28" borderId="86">
      <alignment horizontal="center" vertical="center" wrapText="1"/>
    </xf>
    <xf numFmtId="0" fontId="51" fillId="28" borderId="86">
      <alignment horizontal="center" vertical="center" wrapText="1"/>
    </xf>
    <xf numFmtId="0" fontId="51" fillId="28" borderId="86">
      <alignment horizontal="center" vertical="center" wrapText="1"/>
    </xf>
    <xf numFmtId="0" fontId="51" fillId="28" borderId="86">
      <alignment horizontal="center" vertical="center" wrapText="1"/>
    </xf>
    <xf numFmtId="0" fontId="51" fillId="29" borderId="9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86">
      <alignment wrapText="1"/>
    </xf>
    <xf numFmtId="0" fontId="50" fillId="0" borderId="91">
      <alignment wrapText="1"/>
    </xf>
    <xf numFmtId="0" fontId="49" fillId="0" borderId="86">
      <alignment wrapText="1"/>
    </xf>
    <xf numFmtId="0" fontId="49" fillId="0" borderId="86">
      <alignment wrapText="1"/>
    </xf>
    <xf numFmtId="0" fontId="49" fillId="0" borderId="86">
      <alignment wrapText="1"/>
    </xf>
    <xf numFmtId="0" fontId="49" fillId="0" borderId="86">
      <alignment wrapText="1"/>
    </xf>
    <xf numFmtId="0" fontId="50" fillId="0" borderId="91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51" fillId="29" borderId="91">
      <alignment horizontal="center" vertical="center" wrapText="1"/>
    </xf>
    <xf numFmtId="0" fontId="50" fillId="0" borderId="91">
      <alignment horizontal="center" vertical="center"/>
    </xf>
    <xf numFmtId="0" fontId="50" fillId="0" borderId="91">
      <alignment horizontal="center" vertical="center"/>
    </xf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50" fillId="0" borderId="91">
      <alignment wrapText="1"/>
    </xf>
    <xf numFmtId="0" fontId="50" fillId="0" borderId="91">
      <alignment wrapText="1"/>
    </xf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50" fillId="0" borderId="91">
      <alignment wrapText="1"/>
    </xf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50" fillId="0" borderId="91">
      <alignment wrapText="1"/>
    </xf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51" fillId="29" borderId="91">
      <alignment horizontal="center" vertical="center" wrapText="1"/>
    </xf>
    <xf numFmtId="0" fontId="50" fillId="0" borderId="91">
      <alignment horizontal="center" vertical="center"/>
    </xf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50" fillId="0" borderId="91">
      <alignment wrapText="1"/>
    </xf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50" fillId="0" borderId="91">
      <alignment horizontal="center" vertical="center"/>
    </xf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50" fillId="0" borderId="91">
      <alignment horizontal="center" vertical="center"/>
    </xf>
    <xf numFmtId="0" fontId="51" fillId="29" borderId="91">
      <alignment horizontal="center" vertical="center" wrapText="1"/>
    </xf>
    <xf numFmtId="0" fontId="8" fillId="23" borderId="88" applyNumberFormat="0" applyFont="0" applyAlignment="0" applyProtection="0"/>
    <xf numFmtId="0" fontId="51" fillId="29" borderId="91">
      <alignment horizontal="center" vertical="center" wrapText="1"/>
    </xf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20" fillId="7" borderId="87" applyNumberFormat="0" applyAlignment="0" applyProtection="0"/>
    <xf numFmtId="0" fontId="51" fillId="29" borderId="91">
      <alignment horizontal="center" vertical="center" wrapText="1"/>
    </xf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13" fillId="20" borderId="87" applyNumberForma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50" fillId="0" borderId="91">
      <alignment wrapText="1"/>
    </xf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50" fillId="0" borderId="91">
      <alignment wrapText="1"/>
    </xf>
    <xf numFmtId="0" fontId="13" fillId="20" borderId="87" applyNumberFormat="0" applyAlignment="0" applyProtection="0"/>
    <xf numFmtId="0" fontId="51" fillId="29" borderId="91">
      <alignment horizontal="center" vertical="center" wrapText="1"/>
    </xf>
    <xf numFmtId="0" fontId="50" fillId="0" borderId="91">
      <alignment horizontal="center" vertical="center"/>
    </xf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0" fillId="7" borderId="87" applyNumberFormat="0" applyAlignment="0" applyProtection="0"/>
    <xf numFmtId="0" fontId="13" fillId="20" borderId="87" applyNumberForma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25" fillId="0" borderId="90" applyNumberFormat="0" applyFill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8" fillId="23" borderId="88" applyNumberFormat="0" applyFont="0" applyAlignment="0" applyProtection="0"/>
    <xf numFmtId="0" fontId="8" fillId="23" borderId="88" applyNumberFormat="0" applyFont="0" applyAlignment="0" applyProtection="0"/>
    <xf numFmtId="0" fontId="23" fillId="20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3" fillId="20" borderId="89" applyNumberFormat="0" applyAlignment="0" applyProtection="0"/>
    <xf numFmtId="0" fontId="8" fillId="23" borderId="88" applyNumberFormat="0" applyFont="0" applyAlignment="0" applyProtection="0"/>
    <xf numFmtId="0" fontId="13" fillId="20" borderId="87" applyNumberFormat="0" applyAlignment="0" applyProtection="0"/>
    <xf numFmtId="0" fontId="20" fillId="7" borderId="87" applyNumberFormat="0" applyAlignment="0" applyProtection="0"/>
    <xf numFmtId="0" fontId="50" fillId="0" borderId="115">
      <alignment wrapText="1"/>
    </xf>
    <xf numFmtId="0" fontId="49" fillId="0" borderId="110">
      <alignment wrapText="1"/>
    </xf>
    <xf numFmtId="0" fontId="49" fillId="0" borderId="110">
      <alignment wrapText="1"/>
    </xf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51" fillId="28" borderId="110">
      <alignment horizontal="center" vertical="center" wrapText="1"/>
    </xf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50" fillId="0" borderId="115">
      <alignment horizontal="center" vertical="center"/>
    </xf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49" fillId="0" borderId="110">
      <alignment horizontal="center" vertical="center"/>
    </xf>
    <xf numFmtId="0" fontId="51" fillId="29" borderId="115">
      <alignment horizontal="center" vertical="center" wrapText="1"/>
    </xf>
    <xf numFmtId="0" fontId="51" fillId="28" borderId="110">
      <alignment horizontal="center" vertical="center" wrapText="1"/>
    </xf>
    <xf numFmtId="0" fontId="51" fillId="28" borderId="110">
      <alignment horizontal="center" vertical="center" wrapText="1"/>
    </xf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49" fillId="0" borderId="96">
      <alignment wrapText="1"/>
    </xf>
    <xf numFmtId="0" fontId="50" fillId="0" borderId="101">
      <alignment wrapText="1"/>
    </xf>
    <xf numFmtId="0" fontId="49" fillId="0" borderId="96">
      <alignment wrapText="1"/>
    </xf>
    <xf numFmtId="0" fontId="49" fillId="0" borderId="96">
      <alignment wrapText="1"/>
    </xf>
    <xf numFmtId="0" fontId="49" fillId="0" borderId="96">
      <alignment wrapText="1"/>
    </xf>
    <xf numFmtId="0" fontId="49" fillId="0" borderId="96">
      <alignment wrapText="1"/>
    </xf>
    <xf numFmtId="0" fontId="50" fillId="0" borderId="101">
      <alignment wrapText="1"/>
    </xf>
    <xf numFmtId="0" fontId="8" fillId="23" borderId="112" applyNumberFormat="0" applyFont="0" applyAlignment="0" applyProtection="0"/>
    <xf numFmtId="0" fontId="8" fillId="23" borderId="107" applyNumberFormat="0" applyFon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3" fillId="20" borderId="108" applyNumberForma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23" fillId="20" borderId="108" applyNumberFormat="0" applyAlignment="0" applyProtection="0"/>
    <xf numFmtId="0" fontId="20" fillId="7" borderId="106" applyNumberFormat="0" applyAlignment="0" applyProtection="0"/>
    <xf numFmtId="0" fontId="8" fillId="23" borderId="107" applyNumberFormat="0" applyFon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23" fillId="20" borderId="108" applyNumberFormat="0" applyAlignment="0" applyProtection="0"/>
    <xf numFmtId="0" fontId="25" fillId="0" borderId="109" applyNumberFormat="0" applyFill="0" applyAlignment="0" applyProtection="0"/>
    <xf numFmtId="0" fontId="25" fillId="0" borderId="109" applyNumberFormat="0" applyFill="0" applyAlignment="0" applyProtection="0"/>
    <xf numFmtId="0" fontId="20" fillId="7" borderId="106" applyNumberFormat="0" applyAlignment="0" applyProtection="0"/>
    <xf numFmtId="0" fontId="20" fillId="7" borderId="106" applyNumberFormat="0" applyAlignment="0" applyProtection="0"/>
    <xf numFmtId="0" fontId="25" fillId="0" borderId="109" applyNumberFormat="0" applyFill="0" applyAlignment="0" applyProtection="0"/>
    <xf numFmtId="0" fontId="23" fillId="20" borderId="108" applyNumberFormat="0" applyAlignment="0" applyProtection="0"/>
    <xf numFmtId="0" fontId="20" fillId="7" borderId="106" applyNumberFormat="0" applyAlignment="0" applyProtection="0"/>
    <xf numFmtId="0" fontId="25" fillId="0" borderId="109" applyNumberFormat="0" applyFill="0" applyAlignment="0" applyProtection="0"/>
    <xf numFmtId="0" fontId="23" fillId="20" borderId="108" applyNumberFormat="0" applyAlignment="0" applyProtection="0"/>
    <xf numFmtId="0" fontId="8" fillId="23" borderId="107" applyNumberFormat="0" applyFont="0" applyAlignment="0" applyProtection="0"/>
    <xf numFmtId="0" fontId="23" fillId="20" borderId="108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23" fillId="20" borderId="108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3" fillId="20" borderId="108" applyNumberForma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5" fillId="0" borderId="109" applyNumberFormat="0" applyFill="0" applyAlignment="0" applyProtection="0"/>
    <xf numFmtId="0" fontId="23" fillId="20" borderId="108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20" fillId="7" borderId="102" applyNumberFormat="0" applyAlignment="0" applyProtection="0"/>
    <xf numFmtId="0" fontId="13" fillId="20" borderId="102" applyNumberFormat="0" applyAlignment="0" applyProtection="0"/>
    <xf numFmtId="0" fontId="23" fillId="20" borderId="104" applyNumberFormat="0" applyAlignment="0" applyProtection="0"/>
    <xf numFmtId="0" fontId="25" fillId="0" borderId="105" applyNumberFormat="0" applyFill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13" fillId="20" borderId="102" applyNumberFormat="0" applyAlignment="0" applyProtection="0"/>
    <xf numFmtId="0" fontId="13" fillId="20" borderId="102" applyNumberFormat="0" applyAlignment="0" applyProtection="0"/>
    <xf numFmtId="0" fontId="8" fillId="23" borderId="103" applyNumberFormat="0" applyFont="0" applyAlignment="0" applyProtection="0"/>
    <xf numFmtId="0" fontId="25" fillId="0" borderId="105" applyNumberFormat="0" applyFill="0" applyAlignment="0" applyProtection="0"/>
    <xf numFmtId="0" fontId="25" fillId="0" borderId="105" applyNumberFormat="0" applyFill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5" fillId="0" borderId="105" applyNumberFormat="0" applyFill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5" fillId="0" borderId="105" applyNumberFormat="0" applyFill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13" fillId="20" borderId="102" applyNumberForma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13" fillId="20" borderId="102" applyNumberFormat="0" applyAlignment="0" applyProtection="0"/>
    <xf numFmtId="0" fontId="13" fillId="20" borderId="102" applyNumberForma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25" fillId="0" borderId="105" applyNumberFormat="0" applyFill="0" applyAlignment="0" applyProtection="0"/>
    <xf numFmtId="0" fontId="25" fillId="0" borderId="105" applyNumberFormat="0" applyFill="0" applyAlignment="0" applyProtection="0"/>
    <xf numFmtId="0" fontId="25" fillId="0" borderId="105" applyNumberFormat="0" applyFill="0" applyAlignment="0" applyProtection="0"/>
    <xf numFmtId="0" fontId="23" fillId="20" borderId="104" applyNumberFormat="0" applyAlignment="0" applyProtection="0"/>
    <xf numFmtId="0" fontId="13" fillId="20" borderId="111" applyNumberFormat="0" applyAlignment="0" applyProtection="0"/>
    <xf numFmtId="0" fontId="50" fillId="0" borderId="101">
      <alignment wrapText="1"/>
    </xf>
    <xf numFmtId="0" fontId="51" fillId="29" borderId="101">
      <alignment horizontal="center" vertical="center" wrapText="1"/>
    </xf>
    <xf numFmtId="0" fontId="8" fillId="23" borderId="98" applyNumberFormat="0" applyFont="0" applyAlignment="0" applyProtection="0"/>
    <xf numFmtId="0" fontId="51" fillId="29" borderId="101">
      <alignment horizontal="center" vertical="center" wrapText="1"/>
    </xf>
    <xf numFmtId="0" fontId="8" fillId="23" borderId="98" applyNumberFormat="0" applyFont="0" applyAlignment="0" applyProtection="0"/>
    <xf numFmtId="0" fontId="50" fillId="0" borderId="101">
      <alignment horizontal="center" vertical="center"/>
    </xf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49" fillId="0" borderId="96">
      <alignment horizontal="center" vertical="center"/>
    </xf>
    <xf numFmtId="0" fontId="50" fillId="0" borderId="101">
      <alignment horizontal="center" vertical="center"/>
    </xf>
    <xf numFmtId="0" fontId="49" fillId="0" borderId="96">
      <alignment horizontal="center" vertical="center"/>
    </xf>
    <xf numFmtId="0" fontId="49" fillId="0" borderId="96">
      <alignment horizontal="center" vertical="center"/>
    </xf>
    <xf numFmtId="0" fontId="49" fillId="0" borderId="96">
      <alignment horizontal="center" vertical="center"/>
    </xf>
    <xf numFmtId="0" fontId="49" fillId="0" borderId="96">
      <alignment horizontal="center" vertical="center"/>
    </xf>
    <xf numFmtId="0" fontId="50" fillId="0" borderId="101">
      <alignment horizontal="center" vertical="center"/>
    </xf>
    <xf numFmtId="0" fontId="51" fillId="28" borderId="96">
      <alignment horizontal="center" vertical="center" wrapText="1"/>
    </xf>
    <xf numFmtId="0" fontId="51" fillId="29" borderId="101">
      <alignment horizontal="center" vertical="center" wrapText="1"/>
    </xf>
    <xf numFmtId="0" fontId="51" fillId="28" borderId="96">
      <alignment horizontal="center" vertical="center" wrapText="1"/>
    </xf>
    <xf numFmtId="0" fontId="51" fillId="28" borderId="96">
      <alignment horizontal="center" vertical="center" wrapText="1"/>
    </xf>
    <xf numFmtId="0" fontId="51" fillId="28" borderId="96">
      <alignment horizontal="center" vertical="center" wrapText="1"/>
    </xf>
    <xf numFmtId="0" fontId="51" fillId="28" borderId="96">
      <alignment horizontal="center" vertical="center" wrapText="1"/>
    </xf>
    <xf numFmtId="0" fontId="51" fillId="29" borderId="101">
      <alignment horizontal="center" vertical="center" wrapText="1"/>
    </xf>
    <xf numFmtId="0" fontId="20" fillId="7" borderId="111" applyNumberFormat="0" applyAlignment="0" applyProtection="0"/>
    <xf numFmtId="0" fontId="23" fillId="20" borderId="113" applyNumberFormat="0" applyAlignment="0" applyProtection="0"/>
    <xf numFmtId="0" fontId="49" fillId="0" borderId="110">
      <alignment horizontal="center" vertical="center"/>
    </xf>
    <xf numFmtId="0" fontId="49" fillId="0" borderId="110">
      <alignment horizontal="center" vertical="center"/>
    </xf>
    <xf numFmtId="0" fontId="50" fillId="0" borderId="115">
      <alignment horizontal="center" vertical="center"/>
    </xf>
    <xf numFmtId="0" fontId="49" fillId="0" borderId="110">
      <alignment horizontal="center" vertical="center"/>
    </xf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51" fillId="29" borderId="115">
      <alignment horizontal="center" vertical="center" wrapText="1"/>
    </xf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50" fillId="0" borderId="115">
      <alignment horizontal="center" vertical="center"/>
    </xf>
    <xf numFmtId="0" fontId="8" fillId="23" borderId="112" applyNumberFormat="0" applyFont="0" applyAlignment="0" applyProtection="0"/>
    <xf numFmtId="0" fontId="49" fillId="0" borderId="110">
      <alignment wrapText="1"/>
    </xf>
    <xf numFmtId="0" fontId="49" fillId="0" borderId="110">
      <alignment wrapText="1"/>
    </xf>
    <xf numFmtId="0" fontId="49" fillId="0" borderId="110">
      <alignment wrapText="1"/>
    </xf>
    <xf numFmtId="0" fontId="50" fillId="0" borderId="115">
      <alignment wrapText="1"/>
    </xf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49" fillId="0" borderId="110">
      <alignment horizontal="center" vertical="center"/>
    </xf>
    <xf numFmtId="0" fontId="50" fillId="0" borderId="115">
      <alignment horizontal="center" vertical="center"/>
    </xf>
    <xf numFmtId="0" fontId="25" fillId="0" borderId="114" applyNumberFormat="0" applyFill="0" applyAlignment="0" applyProtection="0"/>
    <xf numFmtId="0" fontId="51" fillId="28" borderId="110">
      <alignment horizontal="center" vertical="center" wrapText="1"/>
    </xf>
    <xf numFmtId="0" fontId="49" fillId="0" borderId="110">
      <alignment horizontal="center" vertical="center"/>
    </xf>
    <xf numFmtId="0" fontId="20" fillId="7" borderId="111" applyNumberFormat="0" applyAlignment="0" applyProtection="0"/>
    <xf numFmtId="0" fontId="50" fillId="0" borderId="115">
      <alignment horizontal="center" vertical="center"/>
    </xf>
    <xf numFmtId="0" fontId="13" fillId="20" borderId="111" applyNumberFormat="0" applyAlignment="0" applyProtection="0"/>
    <xf numFmtId="0" fontId="51" fillId="28" borderId="110">
      <alignment horizontal="center" vertical="center" wrapText="1"/>
    </xf>
    <xf numFmtId="0" fontId="51" fillId="29" borderId="115">
      <alignment horizontal="center" vertical="center" wrapText="1"/>
    </xf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0" fillId="7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49" fillId="0" borderId="110">
      <alignment horizontal="center" vertical="center"/>
    </xf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49" fillId="0" borderId="110">
      <alignment horizontal="center" vertical="center"/>
    </xf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49" fillId="0" borderId="96">
      <alignment wrapText="1"/>
    </xf>
    <xf numFmtId="0" fontId="50" fillId="0" borderId="101">
      <alignment wrapText="1"/>
    </xf>
    <xf numFmtId="0" fontId="49" fillId="0" borderId="96">
      <alignment wrapText="1"/>
    </xf>
    <xf numFmtId="0" fontId="49" fillId="0" borderId="96">
      <alignment wrapText="1"/>
    </xf>
    <xf numFmtId="0" fontId="49" fillId="0" borderId="96">
      <alignment wrapText="1"/>
    </xf>
    <xf numFmtId="0" fontId="49" fillId="0" borderId="96">
      <alignment wrapText="1"/>
    </xf>
    <xf numFmtId="0" fontId="50" fillId="0" borderId="101">
      <alignment wrapText="1"/>
    </xf>
    <xf numFmtId="0" fontId="13" fillId="20" borderId="106" applyNumberFormat="0" applyAlignment="0" applyProtection="0"/>
    <xf numFmtId="0" fontId="23" fillId="20" borderId="108" applyNumberForma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13" fillId="20" borderId="106" applyNumberFormat="0" applyAlignment="0" applyProtection="0"/>
    <xf numFmtId="0" fontId="8" fillId="23" borderId="107" applyNumberFormat="0" applyFont="0" applyAlignment="0" applyProtection="0"/>
    <xf numFmtId="0" fontId="25" fillId="0" borderId="109" applyNumberFormat="0" applyFill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13" fillId="20" borderId="106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5" fillId="0" borderId="109" applyNumberFormat="0" applyFill="0" applyAlignment="0" applyProtection="0"/>
    <xf numFmtId="0" fontId="8" fillId="23" borderId="107" applyNumberFormat="0" applyFon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13" fillId="20" borderId="106" applyNumberFormat="0" applyAlignment="0" applyProtection="0"/>
    <xf numFmtId="0" fontId="20" fillId="7" borderId="106" applyNumberForma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8" fillId="23" borderId="107" applyNumberFormat="0" applyFont="0" applyAlignment="0" applyProtection="0"/>
    <xf numFmtId="0" fontId="25" fillId="0" borderId="109" applyNumberFormat="0" applyFill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20" fillId="7" borderId="106" applyNumberFormat="0" applyAlignment="0" applyProtection="0"/>
    <xf numFmtId="0" fontId="13" fillId="20" borderId="106" applyNumberFormat="0" applyAlignment="0" applyProtection="0"/>
    <xf numFmtId="0" fontId="25" fillId="0" borderId="109" applyNumberFormat="0" applyFill="0" applyAlignment="0" applyProtection="0"/>
    <xf numFmtId="0" fontId="23" fillId="20" borderId="108" applyNumberFormat="0" applyAlignment="0" applyProtection="0"/>
    <xf numFmtId="0" fontId="8" fillId="23" borderId="107" applyNumberFormat="0" applyFont="0" applyAlignment="0" applyProtection="0"/>
    <xf numFmtId="0" fontId="13" fillId="20" borderId="106" applyNumberFormat="0" applyAlignment="0" applyProtection="0"/>
    <xf numFmtId="0" fontId="20" fillId="7" borderId="106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20" fillId="7" borderId="102" applyNumberFormat="0" applyAlignment="0" applyProtection="0"/>
    <xf numFmtId="0" fontId="13" fillId="20" borderId="102" applyNumberFormat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23" fillId="20" borderId="104" applyNumberFormat="0" applyAlignment="0" applyProtection="0"/>
    <xf numFmtId="0" fontId="13" fillId="20" borderId="102" applyNumberFormat="0" applyAlignment="0" applyProtection="0"/>
    <xf numFmtId="0" fontId="13" fillId="20" borderId="102" applyNumberFormat="0" applyAlignment="0" applyProtection="0"/>
    <xf numFmtId="0" fontId="25" fillId="0" borderId="105" applyNumberFormat="0" applyFill="0" applyAlignment="0" applyProtection="0"/>
    <xf numFmtId="0" fontId="13" fillId="20" borderId="102" applyNumberFormat="0" applyAlignment="0" applyProtection="0"/>
    <xf numFmtId="0" fontId="20" fillId="7" borderId="102" applyNumberFormat="0" applyAlignment="0" applyProtection="0"/>
    <xf numFmtId="0" fontId="25" fillId="0" borderId="105" applyNumberFormat="0" applyFill="0" applyAlignment="0" applyProtection="0"/>
    <xf numFmtId="0" fontId="8" fillId="23" borderId="103" applyNumberFormat="0" applyFont="0" applyAlignment="0" applyProtection="0"/>
    <xf numFmtId="0" fontId="25" fillId="0" borderId="105" applyNumberFormat="0" applyFill="0" applyAlignment="0" applyProtection="0"/>
    <xf numFmtId="0" fontId="8" fillId="23" borderId="103" applyNumberFormat="0" applyFont="0" applyAlignment="0" applyProtection="0"/>
    <xf numFmtId="0" fontId="23" fillId="20" borderId="104" applyNumberFormat="0" applyAlignment="0" applyProtection="0"/>
    <xf numFmtId="0" fontId="13" fillId="20" borderId="102" applyNumberFormat="0" applyAlignment="0" applyProtection="0"/>
    <xf numFmtId="0" fontId="13" fillId="20" borderId="102" applyNumberFormat="0" applyAlignment="0" applyProtection="0"/>
    <xf numFmtId="0" fontId="23" fillId="20" borderId="104" applyNumberForma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20" fillId="7" borderId="102" applyNumberFormat="0" applyAlignment="0" applyProtection="0"/>
    <xf numFmtId="0" fontId="13" fillId="20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20" fillId="7" borderId="102" applyNumberFormat="0" applyAlignment="0" applyProtection="0"/>
    <xf numFmtId="0" fontId="8" fillId="23" borderId="103" applyNumberFormat="0" applyFont="0" applyAlignment="0" applyProtection="0"/>
    <xf numFmtId="0" fontId="8" fillId="23" borderId="103" applyNumberFormat="0" applyFont="0" applyAlignment="0" applyProtection="0"/>
    <xf numFmtId="0" fontId="13" fillId="20" borderId="102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51" fillId="29" borderId="101">
      <alignment horizontal="center" vertical="center" wrapText="1"/>
    </xf>
    <xf numFmtId="0" fontId="50" fillId="0" borderId="101">
      <alignment horizontal="center" vertical="center"/>
    </xf>
    <xf numFmtId="0" fontId="50" fillId="0" borderId="101">
      <alignment horizontal="center" vertical="center"/>
    </xf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50" fillId="0" borderId="101">
      <alignment wrapText="1"/>
    </xf>
    <xf numFmtId="0" fontId="50" fillId="0" borderId="101">
      <alignment wrapText="1"/>
    </xf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50" fillId="0" borderId="101">
      <alignment wrapText="1"/>
    </xf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50" fillId="0" borderId="101">
      <alignment wrapText="1"/>
    </xf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51" fillId="29" borderId="101">
      <alignment horizontal="center" vertical="center" wrapText="1"/>
    </xf>
    <xf numFmtId="0" fontId="50" fillId="0" borderId="101">
      <alignment horizontal="center" vertical="center"/>
    </xf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50" fillId="0" borderId="101">
      <alignment wrapText="1"/>
    </xf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50" fillId="0" borderId="101">
      <alignment horizontal="center" vertical="center"/>
    </xf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50" fillId="0" borderId="101">
      <alignment horizontal="center" vertical="center"/>
    </xf>
    <xf numFmtId="0" fontId="51" fillId="29" borderId="101">
      <alignment horizontal="center" vertical="center" wrapText="1"/>
    </xf>
    <xf numFmtId="0" fontId="8" fillId="23" borderId="98" applyNumberFormat="0" applyFont="0" applyAlignment="0" applyProtection="0"/>
    <xf numFmtId="0" fontId="51" fillId="29" borderId="101">
      <alignment horizontal="center" vertical="center" wrapText="1"/>
    </xf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20" fillId="7" borderId="97" applyNumberFormat="0" applyAlignment="0" applyProtection="0"/>
    <xf numFmtId="0" fontId="51" fillId="29" borderId="101">
      <alignment horizontal="center" vertical="center" wrapText="1"/>
    </xf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13" fillId="20" borderId="97" applyNumberForma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50" fillId="0" borderId="101">
      <alignment wrapText="1"/>
    </xf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50" fillId="0" borderId="101">
      <alignment wrapText="1"/>
    </xf>
    <xf numFmtId="0" fontId="13" fillId="20" borderId="97" applyNumberFormat="0" applyAlignment="0" applyProtection="0"/>
    <xf numFmtId="0" fontId="51" fillId="29" borderId="101">
      <alignment horizontal="center" vertical="center" wrapText="1"/>
    </xf>
    <xf numFmtId="0" fontId="50" fillId="0" borderId="101">
      <alignment horizontal="center" vertical="center"/>
    </xf>
    <xf numFmtId="0" fontId="25" fillId="0" borderId="100" applyNumberFormat="0" applyFill="0" applyAlignment="0" applyProtection="0"/>
    <xf numFmtId="0" fontId="25" fillId="0" borderId="109" applyNumberFormat="0" applyFill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0" fillId="7" borderId="97" applyNumberFormat="0" applyAlignment="0" applyProtection="0"/>
    <xf numFmtId="0" fontId="13" fillId="20" borderId="97" applyNumberForma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25" fillId="0" borderId="100" applyNumberFormat="0" applyFill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8" fillId="23" borderId="98" applyNumberFormat="0" applyFont="0" applyAlignment="0" applyProtection="0"/>
    <xf numFmtId="0" fontId="8" fillId="23" borderId="98" applyNumberFormat="0" applyFont="0" applyAlignment="0" applyProtection="0"/>
    <xf numFmtId="0" fontId="23" fillId="20" borderId="99" applyNumberFormat="0" applyAlignment="0" applyProtection="0"/>
    <xf numFmtId="0" fontId="25" fillId="0" borderId="100" applyNumberFormat="0" applyFill="0" applyAlignment="0" applyProtection="0"/>
    <xf numFmtId="0" fontId="25" fillId="0" borderId="100" applyNumberFormat="0" applyFill="0" applyAlignment="0" applyProtection="0"/>
    <xf numFmtId="0" fontId="23" fillId="20" borderId="99" applyNumberFormat="0" applyAlignment="0" applyProtection="0"/>
    <xf numFmtId="0" fontId="8" fillId="23" borderId="98" applyNumberFormat="0" applyFont="0" applyAlignment="0" applyProtection="0"/>
    <xf numFmtId="0" fontId="13" fillId="20" borderId="97" applyNumberFormat="0" applyAlignment="0" applyProtection="0"/>
    <xf numFmtId="0" fontId="20" fillId="7" borderId="97" applyNumberFormat="0" applyAlignment="0" applyProtection="0"/>
    <xf numFmtId="0" fontId="49" fillId="0" borderId="110">
      <alignment wrapText="1"/>
    </xf>
    <xf numFmtId="0" fontId="50" fillId="0" borderId="115">
      <alignment wrapText="1"/>
    </xf>
    <xf numFmtId="0" fontId="49" fillId="0" borderId="110">
      <alignment wrapText="1"/>
    </xf>
    <xf numFmtId="0" fontId="49" fillId="0" borderId="110">
      <alignment wrapText="1"/>
    </xf>
    <xf numFmtId="0" fontId="49" fillId="0" borderId="110">
      <alignment wrapText="1"/>
    </xf>
    <xf numFmtId="0" fontId="49" fillId="0" borderId="110">
      <alignment wrapText="1"/>
    </xf>
    <xf numFmtId="0" fontId="50" fillId="0" borderId="115">
      <alignment wrapText="1"/>
    </xf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51" fillId="29" borderId="115">
      <alignment horizontal="center" vertical="center" wrapText="1"/>
    </xf>
    <xf numFmtId="0" fontId="50" fillId="0" borderId="115">
      <alignment horizontal="center" vertical="center"/>
    </xf>
    <xf numFmtId="0" fontId="50" fillId="0" borderId="115">
      <alignment horizontal="center" vertical="center"/>
    </xf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50" fillId="0" borderId="115">
      <alignment wrapText="1"/>
    </xf>
    <xf numFmtId="0" fontId="50" fillId="0" borderId="115">
      <alignment wrapText="1"/>
    </xf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50" fillId="0" borderId="115">
      <alignment wrapText="1"/>
    </xf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50" fillId="0" borderId="115">
      <alignment wrapText="1"/>
    </xf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51" fillId="29" borderId="115">
      <alignment horizontal="center" vertical="center" wrapText="1"/>
    </xf>
    <xf numFmtId="0" fontId="50" fillId="0" borderId="115">
      <alignment horizontal="center" vertical="center"/>
    </xf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50" fillId="0" borderId="115">
      <alignment wrapText="1"/>
    </xf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50" fillId="0" borderId="115">
      <alignment horizontal="center" vertical="center"/>
    </xf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50" fillId="0" borderId="115">
      <alignment horizontal="center" vertical="center"/>
    </xf>
    <xf numFmtId="0" fontId="51" fillId="29" borderId="115">
      <alignment horizontal="center" vertical="center" wrapText="1"/>
    </xf>
    <xf numFmtId="0" fontId="8" fillId="23" borderId="112" applyNumberFormat="0" applyFont="0" applyAlignment="0" applyProtection="0"/>
    <xf numFmtId="0" fontId="51" fillId="29" borderId="115">
      <alignment horizontal="center" vertical="center" wrapText="1"/>
    </xf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20" fillId="7" borderId="111" applyNumberFormat="0" applyAlignment="0" applyProtection="0"/>
    <xf numFmtId="0" fontId="51" fillId="29" borderId="115">
      <alignment horizontal="center" vertical="center" wrapText="1"/>
    </xf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13" fillId="20" borderId="111" applyNumberForma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50" fillId="0" borderId="115">
      <alignment wrapText="1"/>
    </xf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50" fillId="0" borderId="115">
      <alignment wrapText="1"/>
    </xf>
    <xf numFmtId="0" fontId="13" fillId="20" borderId="111" applyNumberFormat="0" applyAlignment="0" applyProtection="0"/>
    <xf numFmtId="0" fontId="51" fillId="29" borderId="115">
      <alignment horizontal="center" vertical="center" wrapText="1"/>
    </xf>
    <xf numFmtId="0" fontId="50" fillId="0" borderId="115">
      <alignment horizontal="center" vertical="center"/>
    </xf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0" fillId="7" borderId="111" applyNumberFormat="0" applyAlignment="0" applyProtection="0"/>
    <xf numFmtId="0" fontId="13" fillId="20" borderId="111" applyNumberForma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25" fillId="0" borderId="114" applyNumberFormat="0" applyFill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  <xf numFmtId="0" fontId="8" fillId="23" borderId="112" applyNumberFormat="0" applyFont="0" applyAlignment="0" applyProtection="0"/>
    <xf numFmtId="0" fontId="8" fillId="23" borderId="112" applyNumberFormat="0" applyFont="0" applyAlignment="0" applyProtection="0"/>
    <xf numFmtId="0" fontId="23" fillId="20" borderId="113" applyNumberForma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3" fillId="20" borderId="113" applyNumberFormat="0" applyAlignment="0" applyProtection="0"/>
    <xf numFmtId="0" fontId="8" fillId="23" borderId="112" applyNumberFormat="0" applyFont="0" applyAlignment="0" applyProtection="0"/>
    <xf numFmtId="0" fontId="13" fillId="20" borderId="111" applyNumberFormat="0" applyAlignment="0" applyProtection="0"/>
    <xf numFmtId="0" fontId="20" fillId="7" borderId="111" applyNumberFormat="0" applyAlignment="0" applyProtection="0"/>
  </cellStyleXfs>
  <cellXfs count="348">
    <xf numFmtId="0" fontId="0" fillId="0" borderId="0" xfId="0"/>
    <xf numFmtId="0" fontId="0" fillId="0" borderId="0" xfId="0"/>
    <xf numFmtId="0" fontId="37" fillId="24" borderId="0" xfId="0" applyFont="1" applyFill="1"/>
    <xf numFmtId="0" fontId="37" fillId="24" borderId="0" xfId="0" applyFont="1" applyFill="1" applyBorder="1" applyAlignment="1">
      <alignment horizontal="left"/>
    </xf>
    <xf numFmtId="0" fontId="37" fillId="24" borderId="0" xfId="0" applyFont="1" applyFill="1" applyBorder="1" applyAlignment="1">
      <alignment horizontal="center"/>
    </xf>
    <xf numFmtId="0" fontId="37" fillId="24" borderId="0" xfId="0" applyFont="1" applyFill="1" applyBorder="1" applyAlignment="1"/>
    <xf numFmtId="0" fontId="37" fillId="24" borderId="0" xfId="0" applyFont="1" applyFill="1" applyBorder="1" applyAlignment="1">
      <alignment horizontal="right" wrapText="1"/>
    </xf>
    <xf numFmtId="0" fontId="37" fillId="24" borderId="0" xfId="0" applyFont="1" applyFill="1" applyBorder="1" applyAlignment="1">
      <alignment horizontal="right"/>
    </xf>
    <xf numFmtId="0" fontId="38" fillId="24" borderId="0" xfId="0" applyFont="1" applyFill="1" applyBorder="1" applyAlignment="1">
      <alignment horizontal="right"/>
    </xf>
    <xf numFmtId="0" fontId="39" fillId="24" borderId="0" xfId="0" applyFont="1" applyFill="1" applyBorder="1" applyAlignment="1">
      <alignment horizontal="right" wrapText="1"/>
    </xf>
    <xf numFmtId="0" fontId="39" fillId="24" borderId="0" xfId="0" applyFont="1" applyFill="1" applyBorder="1" applyAlignment="1">
      <alignment horizontal="center"/>
    </xf>
    <xf numFmtId="0" fontId="39" fillId="24" borderId="0" xfId="0" applyFont="1" applyFill="1" applyBorder="1" applyAlignment="1">
      <alignment horizontal="right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0" fontId="37" fillId="24" borderId="0" xfId="0" applyFont="1" applyFill="1" applyAlignment="1">
      <alignment horizontal="center"/>
    </xf>
    <xf numFmtId="0" fontId="40" fillId="24" borderId="0" xfId="0" applyFont="1" applyFill="1"/>
    <xf numFmtId="0" fontId="38" fillId="24" borderId="0" xfId="0" applyFont="1" applyFill="1" applyBorder="1" applyAlignment="1">
      <alignment horizontal="right" vertical="center"/>
    </xf>
    <xf numFmtId="0" fontId="41" fillId="0" borderId="0" xfId="0" applyFont="1" applyFill="1" applyAlignment="1"/>
    <xf numFmtId="0" fontId="37" fillId="0" borderId="0" xfId="0" applyFont="1" applyFill="1" applyBorder="1" applyAlignment="1">
      <alignment horizontal="right"/>
    </xf>
    <xf numFmtId="0" fontId="37" fillId="24" borderId="0" xfId="0" applyFont="1" applyFill="1" applyAlignment="1"/>
    <xf numFmtId="0" fontId="43" fillId="24" borderId="0" xfId="0" applyFont="1" applyFill="1" applyAlignment="1">
      <alignment horizontal="left"/>
    </xf>
    <xf numFmtId="0" fontId="37" fillId="24" borderId="0" xfId="0" applyFont="1" applyFill="1" applyBorder="1"/>
    <xf numFmtId="0" fontId="37" fillId="24" borderId="0" xfId="0" applyFont="1" applyFill="1" applyBorder="1" applyAlignment="1">
      <alignment vertical="center"/>
    </xf>
    <xf numFmtId="0" fontId="37" fillId="24" borderId="0" xfId="0" applyFont="1" applyFill="1" applyBorder="1" applyAlignment="1">
      <alignment horizontal="center" vertical="center"/>
    </xf>
    <xf numFmtId="0" fontId="37" fillId="24" borderId="10" xfId="0" applyFont="1" applyFill="1" applyBorder="1"/>
    <xf numFmtId="0" fontId="44" fillId="25" borderId="11" xfId="47" applyFont="1" applyFill="1" applyBorder="1" applyAlignment="1">
      <alignment horizontal="center" vertical="center"/>
    </xf>
    <xf numFmtId="0" fontId="37" fillId="24" borderId="0" xfId="0" applyFont="1" applyFill="1" applyAlignment="1">
      <alignment horizontal="left"/>
    </xf>
    <xf numFmtId="0" fontId="37" fillId="24" borderId="0" xfId="0" applyFont="1" applyFill="1" applyAlignment="1">
      <alignment vertical="center"/>
    </xf>
    <xf numFmtId="0" fontId="37" fillId="24" borderId="0" xfId="0" applyFont="1" applyFill="1" applyAlignment="1">
      <alignment horizontal="center" vertical="center"/>
    </xf>
    <xf numFmtId="0" fontId="34" fillId="0" borderId="0" xfId="0" applyFont="1"/>
    <xf numFmtId="0" fontId="0" fillId="0" borderId="55" xfId="0" applyBorder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horizontal="right"/>
    </xf>
    <xf numFmtId="0" fontId="0" fillId="0" borderId="56" xfId="0" applyBorder="1"/>
    <xf numFmtId="0" fontId="0" fillId="0" borderId="0" xfId="0" applyAlignment="1">
      <alignment horizontal="center"/>
    </xf>
    <xf numFmtId="0" fontId="0" fillId="0" borderId="0" xfId="0" applyBorder="1"/>
    <xf numFmtId="0" fontId="68" fillId="24" borderId="0" xfId="72" applyFont="1" applyFill="1"/>
    <xf numFmtId="0" fontId="0" fillId="0" borderId="59" xfId="0" applyBorder="1"/>
    <xf numFmtId="0" fontId="66" fillId="0" borderId="0" xfId="0" applyFont="1"/>
    <xf numFmtId="0" fontId="71" fillId="0" borderId="0" xfId="0" applyFont="1"/>
    <xf numFmtId="0" fontId="66" fillId="0" borderId="0" xfId="90" applyFont="1"/>
    <xf numFmtId="0" fontId="68" fillId="24" borderId="0" xfId="0" applyFont="1" applyFill="1"/>
    <xf numFmtId="168" fontId="0" fillId="0" borderId="63" xfId="0" applyNumberFormat="1" applyBorder="1" applyAlignment="1">
      <alignment horizontal="center"/>
    </xf>
    <xf numFmtId="0" fontId="0" fillId="0" borderId="61" xfId="0" applyBorder="1"/>
    <xf numFmtId="168" fontId="0" fillId="0" borderId="65" xfId="0" applyNumberFormat="1" applyBorder="1" applyAlignment="1">
      <alignment horizontal="center"/>
    </xf>
    <xf numFmtId="0" fontId="0" fillId="0" borderId="63" xfId="0" applyBorder="1"/>
    <xf numFmtId="0" fontId="0" fillId="0" borderId="65" xfId="0" applyBorder="1"/>
    <xf numFmtId="0" fontId="0" fillId="0" borderId="65" xfId="0" applyBorder="1" applyAlignment="1">
      <alignment horizontal="center"/>
    </xf>
    <xf numFmtId="0" fontId="0" fillId="0" borderId="63" xfId="0" applyBorder="1" applyAlignment="1">
      <alignment horizontal="center"/>
    </xf>
    <xf numFmtId="0" fontId="65" fillId="0" borderId="65" xfId="0" applyFont="1" applyBorder="1"/>
    <xf numFmtId="0" fontId="0" fillId="0" borderId="0" xfId="0" applyBorder="1" applyAlignment="1">
      <alignment horizontal="center"/>
    </xf>
    <xf numFmtId="0" fontId="0" fillId="0" borderId="64" xfId="0" applyBorder="1"/>
    <xf numFmtId="0" fontId="0" fillId="0" borderId="60" xfId="0" applyBorder="1"/>
    <xf numFmtId="0" fontId="0" fillId="0" borderId="69" xfId="0" applyBorder="1"/>
    <xf numFmtId="0" fontId="0" fillId="0" borderId="68" xfId="0" applyBorder="1"/>
    <xf numFmtId="0" fontId="0" fillId="0" borderId="66" xfId="0" applyBorder="1"/>
    <xf numFmtId="0" fontId="0" fillId="0" borderId="58" xfId="0" applyBorder="1"/>
    <xf numFmtId="0" fontId="0" fillId="0" borderId="69" xfId="0" applyBorder="1" applyAlignment="1">
      <alignment horizontal="center"/>
    </xf>
    <xf numFmtId="0" fontId="0" fillId="0" borderId="67" xfId="0" applyBorder="1"/>
    <xf numFmtId="168" fontId="0" fillId="0" borderId="69" xfId="0" applyNumberFormat="1" applyBorder="1" applyAlignment="1">
      <alignment horizontal="center"/>
    </xf>
    <xf numFmtId="0" fontId="72" fillId="0" borderId="0" xfId="97" applyFont="1" applyBorder="1"/>
    <xf numFmtId="0" fontId="0" fillId="0" borderId="71" xfId="0" applyBorder="1"/>
    <xf numFmtId="0" fontId="0" fillId="0" borderId="72" xfId="0" applyBorder="1"/>
    <xf numFmtId="168" fontId="0" fillId="0" borderId="72" xfId="0" applyNumberFormat="1" applyBorder="1" applyAlignment="1">
      <alignment horizontal="center"/>
    </xf>
    <xf numFmtId="0" fontId="0" fillId="0" borderId="62" xfId="0" applyBorder="1"/>
    <xf numFmtId="0" fontId="75" fillId="24" borderId="71" xfId="55" applyFont="1" applyFill="1" applyBorder="1"/>
    <xf numFmtId="0" fontId="76" fillId="0" borderId="0" xfId="54" applyFont="1" applyFill="1" applyBorder="1"/>
    <xf numFmtId="0" fontId="34" fillId="0" borderId="0" xfId="93" applyFont="1" applyFill="1" applyBorder="1"/>
    <xf numFmtId="0" fontId="77" fillId="24" borderId="0" xfId="0" applyFont="1" applyFill="1" applyAlignment="1">
      <alignment horizontal="left"/>
    </xf>
    <xf numFmtId="0" fontId="0" fillId="0" borderId="0" xfId="0" applyFill="1" applyBorder="1"/>
    <xf numFmtId="0" fontId="70" fillId="0" borderId="0" xfId="0" applyFont="1"/>
    <xf numFmtId="0" fontId="0" fillId="0" borderId="84" xfId="0" applyBorder="1"/>
    <xf numFmtId="0" fontId="73" fillId="24" borderId="0" xfId="55" applyFont="1" applyFill="1" applyBorder="1"/>
    <xf numFmtId="0" fontId="0" fillId="0" borderId="117" xfId="0" applyBorder="1"/>
    <xf numFmtId="0" fontId="0" fillId="0" borderId="85" xfId="0" applyBorder="1"/>
    <xf numFmtId="0" fontId="0" fillId="0" borderId="116" xfId="0" applyBorder="1"/>
    <xf numFmtId="0" fontId="0" fillId="0" borderId="73" xfId="0" applyBorder="1"/>
    <xf numFmtId="0" fontId="0" fillId="0" borderId="74" xfId="0" applyBorder="1"/>
    <xf numFmtId="168" fontId="0" fillId="0" borderId="116" xfId="0" applyNumberFormat="1" applyBorder="1" applyAlignment="1">
      <alignment horizontal="center"/>
    </xf>
    <xf numFmtId="168" fontId="0" fillId="0" borderId="74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78" fillId="0" borderId="0" xfId="0" applyFont="1"/>
    <xf numFmtId="0" fontId="45" fillId="24" borderId="0" xfId="55" applyFont="1" applyFill="1" applyBorder="1"/>
    <xf numFmtId="0" fontId="0" fillId="0" borderId="121" xfId="0" applyBorder="1"/>
    <xf numFmtId="0" fontId="0" fillId="0" borderId="79" xfId="0" applyBorder="1"/>
    <xf numFmtId="0" fontId="8" fillId="0" borderId="0" xfId="90"/>
    <xf numFmtId="0" fontId="0" fillId="0" borderId="0" xfId="90" applyFont="1"/>
    <xf numFmtId="0" fontId="34" fillId="0" borderId="0" xfId="90" applyFont="1"/>
    <xf numFmtId="0" fontId="8" fillId="0" borderId="117" xfId="90" applyBorder="1"/>
    <xf numFmtId="0" fontId="8" fillId="0" borderId="84" xfId="90" applyBorder="1"/>
    <xf numFmtId="168" fontId="8" fillId="0" borderId="119" xfId="90" applyNumberFormat="1" applyBorder="1" applyAlignment="1">
      <alignment horizontal="center"/>
    </xf>
    <xf numFmtId="0" fontId="8" fillId="0" borderId="79" xfId="90" applyBorder="1"/>
    <xf numFmtId="0" fontId="8" fillId="0" borderId="85" xfId="90" applyBorder="1"/>
    <xf numFmtId="168" fontId="8" fillId="0" borderId="120" xfId="90" applyNumberFormat="1" applyBorder="1" applyAlignment="1">
      <alignment horizontal="center"/>
    </xf>
    <xf numFmtId="0" fontId="8" fillId="0" borderId="119" xfId="90" applyBorder="1"/>
    <xf numFmtId="0" fontId="8" fillId="0" borderId="73" xfId="90" applyBorder="1" applyAlignment="1">
      <alignment horizontal="center"/>
    </xf>
    <xf numFmtId="0" fontId="8" fillId="0" borderId="73" xfId="90" applyBorder="1"/>
    <xf numFmtId="0" fontId="0" fillId="0" borderId="73" xfId="90" applyFont="1" applyBorder="1"/>
    <xf numFmtId="0" fontId="8" fillId="0" borderId="120" xfId="90" applyBorder="1"/>
    <xf numFmtId="0" fontId="8" fillId="0" borderId="120" xfId="90" applyBorder="1" applyAlignment="1">
      <alignment horizontal="center"/>
    </xf>
    <xf numFmtId="0" fontId="67" fillId="0" borderId="0" xfId="90" applyFont="1" applyFill="1" applyBorder="1"/>
    <xf numFmtId="0" fontId="0" fillId="0" borderId="122" xfId="0" applyBorder="1"/>
    <xf numFmtId="0" fontId="79" fillId="0" borderId="0" xfId="0" applyFont="1"/>
    <xf numFmtId="0" fontId="0" fillId="0" borderId="122" xfId="0" applyBorder="1" applyAlignment="1">
      <alignment horizontal="center"/>
    </xf>
    <xf numFmtId="0" fontId="0" fillId="0" borderId="123" xfId="0" applyBorder="1"/>
    <xf numFmtId="0" fontId="60" fillId="32" borderId="122" xfId="55" applyFont="1" applyFill="1" applyBorder="1"/>
    <xf numFmtId="0" fontId="45" fillId="32" borderId="122" xfId="55" applyFont="1" applyFill="1" applyBorder="1" applyAlignment="1">
      <alignment horizontal="center"/>
    </xf>
    <xf numFmtId="0" fontId="45" fillId="32" borderId="0" xfId="55" applyFont="1" applyFill="1" applyBorder="1" applyAlignment="1">
      <alignment horizontal="center"/>
    </xf>
    <xf numFmtId="0" fontId="62" fillId="32" borderId="122" xfId="55" applyFont="1" applyFill="1" applyBorder="1"/>
    <xf numFmtId="0" fontId="45" fillId="32" borderId="85" xfId="55" applyFont="1" applyFill="1" applyBorder="1" applyAlignment="1">
      <alignment horizontal="center"/>
    </xf>
    <xf numFmtId="0" fontId="45" fillId="32" borderId="123" xfId="55" applyFont="1" applyFill="1" applyBorder="1" applyAlignment="1">
      <alignment horizontal="center"/>
    </xf>
    <xf numFmtId="0" fontId="0" fillId="0" borderId="125" xfId="0" applyBorder="1"/>
    <xf numFmtId="0" fontId="45" fillId="32" borderId="0" xfId="55" applyFont="1" applyFill="1" applyBorder="1"/>
    <xf numFmtId="0" fontId="60" fillId="32" borderId="62" xfId="55" applyFont="1" applyFill="1" applyBorder="1"/>
    <xf numFmtId="0" fontId="60" fillId="32" borderId="124" xfId="55" applyFont="1" applyFill="1" applyBorder="1"/>
    <xf numFmtId="0" fontId="45" fillId="32" borderId="125" xfId="55" applyFont="1" applyFill="1" applyBorder="1" applyAlignment="1">
      <alignment horizontal="center"/>
    </xf>
    <xf numFmtId="0" fontId="0" fillId="0" borderId="126" xfId="0" applyBorder="1"/>
    <xf numFmtId="0" fontId="82" fillId="0" borderId="0" xfId="0" applyFont="1" applyFill="1" applyAlignment="1">
      <alignment horizontal="left"/>
    </xf>
    <xf numFmtId="0" fontId="61" fillId="33" borderId="126" xfId="54" applyFont="1" applyFill="1" applyBorder="1" applyAlignment="1">
      <alignment horizontal="left"/>
    </xf>
    <xf numFmtId="0" fontId="61" fillId="33" borderId="126" xfId="0" applyFont="1" applyFill="1" applyBorder="1" applyAlignment="1">
      <alignment horizontal="left"/>
    </xf>
    <xf numFmtId="0" fontId="45" fillId="32" borderId="0" xfId="0" applyFont="1" applyFill="1" applyBorder="1"/>
    <xf numFmtId="0" fontId="63" fillId="32" borderId="0" xfId="0" applyFont="1" applyFill="1" applyBorder="1" applyAlignment="1">
      <alignment horizontal="center"/>
    </xf>
    <xf numFmtId="0" fontId="45" fillId="32" borderId="0" xfId="0" applyFont="1" applyFill="1" applyBorder="1" applyAlignment="1">
      <alignment horizontal="center"/>
    </xf>
    <xf numFmtId="0" fontId="83" fillId="32" borderId="58" xfId="0" applyFont="1" applyFill="1" applyBorder="1" applyAlignment="1">
      <alignment horizontal="left"/>
    </xf>
    <xf numFmtId="0" fontId="0" fillId="0" borderId="128" xfId="0" applyBorder="1"/>
    <xf numFmtId="168" fontId="0" fillId="0" borderId="128" xfId="0" applyNumberFormat="1" applyBorder="1" applyAlignment="1">
      <alignment horizontal="center"/>
    </xf>
    <xf numFmtId="0" fontId="71" fillId="0" borderId="0" xfId="0" applyFont="1" applyFill="1" applyBorder="1"/>
    <xf numFmtId="0" fontId="68" fillId="24" borderId="0" xfId="54" applyFont="1" applyFill="1"/>
    <xf numFmtId="0" fontId="60" fillId="32" borderId="129" xfId="55" applyFont="1" applyFill="1" applyBorder="1"/>
    <xf numFmtId="0" fontId="45" fillId="32" borderId="125" xfId="55" applyFont="1" applyFill="1" applyBorder="1"/>
    <xf numFmtId="0" fontId="45" fillId="32" borderId="129" xfId="55" applyFont="1" applyFill="1" applyBorder="1" applyAlignment="1">
      <alignment horizontal="center"/>
    </xf>
    <xf numFmtId="0" fontId="60" fillId="32" borderId="122" xfId="49" applyFont="1" applyFill="1" applyBorder="1" applyAlignment="1" applyProtection="1">
      <alignment horizontal="left"/>
    </xf>
    <xf numFmtId="0" fontId="45" fillId="32" borderId="126" xfId="55" applyFont="1" applyFill="1" applyBorder="1"/>
    <xf numFmtId="0" fontId="45" fillId="32" borderId="126" xfId="55" applyFont="1" applyFill="1" applyBorder="1" applyAlignment="1">
      <alignment horizontal="center"/>
    </xf>
    <xf numFmtId="0" fontId="64" fillId="32" borderId="122" xfId="73" applyFont="1" applyFill="1" applyBorder="1" applyAlignment="1" applyProtection="1">
      <alignment horizontal="left"/>
    </xf>
    <xf numFmtId="0" fontId="74" fillId="32" borderId="126" xfId="49" applyFont="1" applyFill="1" applyBorder="1" applyAlignment="1" applyProtection="1"/>
    <xf numFmtId="0" fontId="62" fillId="32" borderId="128" xfId="55" applyFont="1" applyFill="1" applyBorder="1"/>
    <xf numFmtId="0" fontId="45" fillId="32" borderId="130" xfId="55" applyFont="1" applyFill="1" applyBorder="1"/>
    <xf numFmtId="0" fontId="45" fillId="32" borderId="128" xfId="55" applyFont="1" applyFill="1" applyBorder="1" applyAlignment="1">
      <alignment horizontal="center"/>
    </xf>
    <xf numFmtId="0" fontId="45" fillId="32" borderId="130" xfId="55" applyFont="1" applyFill="1" applyBorder="1" applyAlignment="1">
      <alignment horizontal="center"/>
    </xf>
    <xf numFmtId="0" fontId="60" fillId="32" borderId="128" xfId="55" applyFont="1" applyFill="1" applyBorder="1"/>
    <xf numFmtId="0" fontId="62" fillId="31" borderId="126" xfId="0" applyFont="1" applyFill="1" applyBorder="1"/>
    <xf numFmtId="0" fontId="83" fillId="32" borderId="0" xfId="0" applyFont="1" applyFill="1" applyBorder="1"/>
    <xf numFmtId="0" fontId="45" fillId="31" borderId="0" xfId="0" applyFont="1" applyFill="1" applyBorder="1" applyAlignment="1">
      <alignment horizontal="center"/>
    </xf>
    <xf numFmtId="0" fontId="69" fillId="31" borderId="62" xfId="0" applyFont="1" applyFill="1" applyBorder="1"/>
    <xf numFmtId="0" fontId="63" fillId="32" borderId="126" xfId="0" applyFont="1" applyFill="1" applyBorder="1"/>
    <xf numFmtId="0" fontId="61" fillId="32" borderId="130" xfId="0" applyFont="1" applyFill="1" applyBorder="1"/>
    <xf numFmtId="0" fontId="83" fillId="32" borderId="85" xfId="0" applyFont="1" applyFill="1" applyBorder="1"/>
    <xf numFmtId="0" fontId="45" fillId="31" borderId="85" xfId="0" applyFont="1" applyFill="1" applyBorder="1" applyAlignment="1">
      <alignment horizontal="center"/>
    </xf>
    <xf numFmtId="0" fontId="69" fillId="31" borderId="124" xfId="0" applyFont="1" applyFill="1" applyBorder="1"/>
    <xf numFmtId="0" fontId="60" fillId="32" borderId="126" xfId="55" applyFont="1" applyFill="1" applyBorder="1"/>
    <xf numFmtId="0" fontId="60" fillId="32" borderId="127" xfId="55" applyFont="1" applyFill="1" applyBorder="1"/>
    <xf numFmtId="168" fontId="0" fillId="0" borderId="129" xfId="0" applyNumberFormat="1" applyBorder="1" applyAlignment="1">
      <alignment horizontal="center"/>
    </xf>
    <xf numFmtId="0" fontId="0" fillId="0" borderId="129" xfId="0" applyBorder="1"/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0" fontId="65" fillId="0" borderId="128" xfId="0" applyFont="1" applyBorder="1"/>
    <xf numFmtId="0" fontId="0" fillId="0" borderId="118" xfId="0" applyBorder="1"/>
    <xf numFmtId="0" fontId="0" fillId="0" borderId="118" xfId="0" applyBorder="1" applyAlignment="1">
      <alignment horizontal="center"/>
    </xf>
    <xf numFmtId="0" fontId="67" fillId="0" borderId="0" xfId="0" applyFont="1"/>
    <xf numFmtId="1" fontId="45" fillId="32" borderId="129" xfId="55" applyNumberFormat="1" applyFont="1" applyFill="1" applyBorder="1" applyAlignment="1">
      <alignment horizontal="center"/>
    </xf>
    <xf numFmtId="1" fontId="45" fillId="32" borderId="128" xfId="55" applyNumberFormat="1" applyFont="1" applyFill="1" applyBorder="1" applyAlignment="1">
      <alignment horizontal="center"/>
    </xf>
    <xf numFmtId="0" fontId="63" fillId="32" borderId="130" xfId="0" applyFont="1" applyFill="1" applyBorder="1"/>
    <xf numFmtId="0" fontId="83" fillId="32" borderId="62" xfId="0" applyFont="1" applyFill="1" applyBorder="1" applyAlignment="1">
      <alignment horizontal="left"/>
    </xf>
    <xf numFmtId="0" fontId="80" fillId="31" borderId="62" xfId="0" applyFont="1" applyFill="1" applyBorder="1"/>
    <xf numFmtId="0" fontId="37" fillId="32" borderId="70" xfId="0" applyFont="1" applyFill="1" applyBorder="1"/>
    <xf numFmtId="0" fontId="0" fillId="0" borderId="132" xfId="0" applyBorder="1"/>
    <xf numFmtId="0" fontId="0" fillId="0" borderId="131" xfId="0" applyBorder="1"/>
    <xf numFmtId="1" fontId="45" fillId="32" borderId="123" xfId="55" applyNumberFormat="1" applyFont="1" applyFill="1" applyBorder="1" applyAlignment="1">
      <alignment horizontal="center"/>
    </xf>
    <xf numFmtId="1" fontId="45" fillId="32" borderId="0" xfId="55" applyNumberFormat="1" applyFont="1" applyFill="1" applyBorder="1" applyAlignment="1">
      <alignment horizontal="center"/>
    </xf>
    <xf numFmtId="1" fontId="45" fillId="32" borderId="85" xfId="55" applyNumberFormat="1" applyFont="1" applyFill="1" applyBorder="1" applyAlignment="1">
      <alignment horizontal="center"/>
    </xf>
    <xf numFmtId="0" fontId="0" fillId="0" borderId="124" xfId="0" applyBorder="1"/>
    <xf numFmtId="0" fontId="37" fillId="32" borderId="85" xfId="0" applyFont="1" applyFill="1" applyBorder="1"/>
    <xf numFmtId="0" fontId="68" fillId="30" borderId="0" xfId="54" applyFont="1" applyFill="1" applyBorder="1"/>
    <xf numFmtId="0" fontId="86" fillId="30" borderId="0" xfId="54" applyFont="1" applyFill="1" applyBorder="1"/>
    <xf numFmtId="0" fontId="60" fillId="31" borderId="129" xfId="0" applyFont="1" applyFill="1" applyBorder="1"/>
    <xf numFmtId="0" fontId="45" fillId="32" borderId="132" xfId="51" applyFont="1" applyFill="1" applyBorder="1"/>
    <xf numFmtId="1" fontId="45" fillId="32" borderId="129" xfId="51" applyNumberFormat="1" applyFont="1" applyFill="1" applyBorder="1" applyAlignment="1">
      <alignment horizontal="center"/>
    </xf>
    <xf numFmtId="0" fontId="37" fillId="32" borderId="129" xfId="0" applyFont="1" applyFill="1" applyBorder="1" applyAlignment="1">
      <alignment horizontal="center" vertical="center"/>
    </xf>
    <xf numFmtId="0" fontId="37" fillId="32" borderId="123" xfId="0" applyFont="1" applyFill="1" applyBorder="1" applyAlignment="1">
      <alignment horizontal="center" vertical="center"/>
    </xf>
    <xf numFmtId="0" fontId="85" fillId="32" borderId="133" xfId="73" applyFont="1" applyFill="1" applyBorder="1" applyAlignment="1" applyProtection="1"/>
    <xf numFmtId="0" fontId="45" fillId="32" borderId="126" xfId="51" applyFont="1" applyFill="1" applyBorder="1"/>
    <xf numFmtId="1" fontId="45" fillId="32" borderId="133" xfId="51" applyNumberFormat="1" applyFont="1" applyFill="1" applyBorder="1" applyAlignment="1">
      <alignment horizontal="center"/>
    </xf>
    <xf numFmtId="1" fontId="45" fillId="32" borderId="133" xfId="55" applyNumberFormat="1" applyFont="1" applyFill="1" applyBorder="1" applyAlignment="1">
      <alignment horizontal="center"/>
    </xf>
    <xf numFmtId="0" fontId="37" fillId="32" borderId="133" xfId="0" applyFont="1" applyFill="1" applyBorder="1" applyAlignment="1">
      <alignment horizontal="center" vertical="center"/>
    </xf>
    <xf numFmtId="0" fontId="37" fillId="32" borderId="0" xfId="0" applyFont="1" applyFill="1" applyBorder="1" applyAlignment="1">
      <alignment horizontal="center" vertical="center"/>
    </xf>
    <xf numFmtId="0" fontId="84" fillId="32" borderId="62" xfId="55" applyFont="1" applyFill="1" applyBorder="1"/>
    <xf numFmtId="0" fontId="63" fillId="32" borderId="133" xfId="0" applyFont="1" applyFill="1" applyBorder="1"/>
    <xf numFmtId="0" fontId="45" fillId="32" borderId="130" xfId="51" applyFont="1" applyFill="1" applyBorder="1"/>
    <xf numFmtId="1" fontId="45" fillId="32" borderId="128" xfId="51" applyNumberFormat="1" applyFont="1" applyFill="1" applyBorder="1" applyAlignment="1">
      <alignment horizontal="center"/>
    </xf>
    <xf numFmtId="0" fontId="37" fillId="32" borderId="128" xfId="0" applyFont="1" applyFill="1" applyBorder="1" applyAlignment="1">
      <alignment horizontal="center" vertical="center"/>
    </xf>
    <xf numFmtId="0" fontId="37" fillId="32" borderId="85" xfId="0" applyFont="1" applyFill="1" applyBorder="1" applyAlignment="1">
      <alignment horizontal="center" vertical="center"/>
    </xf>
    <xf numFmtId="0" fontId="37" fillId="32" borderId="126" xfId="0" applyFont="1" applyFill="1" applyBorder="1" applyAlignment="1">
      <alignment horizontal="center" vertical="center"/>
    </xf>
    <xf numFmtId="0" fontId="37" fillId="32" borderId="62" xfId="0" applyFont="1" applyFill="1" applyBorder="1" applyAlignment="1">
      <alignment horizontal="center" vertical="center"/>
    </xf>
    <xf numFmtId="0" fontId="63" fillId="32" borderId="128" xfId="0" applyFont="1" applyFill="1" applyBorder="1"/>
    <xf numFmtId="0" fontId="45" fillId="32" borderId="134" xfId="51" applyFont="1" applyFill="1" applyBorder="1"/>
    <xf numFmtId="1" fontId="45" fillId="32" borderId="135" xfId="51" applyNumberFormat="1" applyFont="1" applyFill="1" applyBorder="1" applyAlignment="1">
      <alignment horizontal="center"/>
    </xf>
    <xf numFmtId="1" fontId="45" fillId="32" borderId="135" xfId="55" applyNumberFormat="1" applyFont="1" applyFill="1" applyBorder="1" applyAlignment="1">
      <alignment horizontal="center"/>
    </xf>
    <xf numFmtId="0" fontId="37" fillId="32" borderId="135" xfId="0" applyFont="1" applyFill="1" applyBorder="1" applyAlignment="1">
      <alignment horizontal="center" vertical="center"/>
    </xf>
    <xf numFmtId="0" fontId="37" fillId="32" borderId="60" xfId="0" applyFont="1" applyFill="1" applyBorder="1" applyAlignment="1">
      <alignment horizontal="center" vertical="center"/>
    </xf>
    <xf numFmtId="0" fontId="45" fillId="31" borderId="123" xfId="0" applyFont="1" applyFill="1" applyBorder="1" applyAlignment="1">
      <alignment horizontal="center"/>
    </xf>
    <xf numFmtId="0" fontId="37" fillId="32" borderId="0" xfId="0" applyFont="1" applyFill="1" applyBorder="1"/>
    <xf numFmtId="0" fontId="45" fillId="31" borderId="0" xfId="54" applyFont="1" applyFill="1" applyBorder="1" applyAlignment="1">
      <alignment horizontal="center"/>
    </xf>
    <xf numFmtId="0" fontId="45" fillId="31" borderId="85" xfId="54" applyFont="1" applyFill="1" applyBorder="1" applyAlignment="1">
      <alignment horizontal="center"/>
    </xf>
    <xf numFmtId="0" fontId="65" fillId="32" borderId="118" xfId="55" applyFont="1" applyFill="1" applyBorder="1" applyAlignment="1">
      <alignment horizontal="center"/>
    </xf>
    <xf numFmtId="0" fontId="85" fillId="32" borderId="126" xfId="73" applyFont="1" applyFill="1" applyBorder="1" applyAlignment="1" applyProtection="1"/>
    <xf numFmtId="0" fontId="63" fillId="31" borderId="126" xfId="54" applyFont="1" applyFill="1" applyBorder="1"/>
    <xf numFmtId="0" fontId="45" fillId="31" borderId="0" xfId="54" applyFont="1" applyFill="1" applyBorder="1"/>
    <xf numFmtId="0" fontId="80" fillId="31" borderId="57" xfId="54" applyFont="1" applyFill="1" applyBorder="1"/>
    <xf numFmtId="0" fontId="63" fillId="32" borderId="134" xfId="93" applyFont="1" applyFill="1" applyBorder="1"/>
    <xf numFmtId="0" fontId="80" fillId="31" borderId="60" xfId="0" applyFont="1" applyFill="1" applyBorder="1"/>
    <xf numFmtId="0" fontId="60" fillId="32" borderId="133" xfId="55" applyFont="1" applyFill="1" applyBorder="1"/>
    <xf numFmtId="0" fontId="60" fillId="32" borderId="135" xfId="55" applyFont="1" applyFill="1" applyBorder="1"/>
    <xf numFmtId="0" fontId="60" fillId="31" borderId="127" xfId="0" applyFont="1" applyFill="1" applyBorder="1"/>
    <xf numFmtId="0" fontId="60" fillId="31" borderId="62" xfId="54" applyFont="1" applyFill="1" applyBorder="1"/>
    <xf numFmtId="0" fontId="60" fillId="32" borderId="118" xfId="55" applyFont="1" applyFill="1" applyBorder="1"/>
    <xf numFmtId="0" fontId="45" fillId="32" borderId="135" xfId="55" applyFont="1" applyFill="1" applyBorder="1"/>
    <xf numFmtId="0" fontId="45" fillId="32" borderId="118" xfId="55" applyFont="1" applyFill="1" applyBorder="1" applyAlignment="1">
      <alignment horizontal="center"/>
    </xf>
    <xf numFmtId="15" fontId="0" fillId="0" borderId="129" xfId="0" applyNumberFormat="1" applyBorder="1" applyAlignment="1">
      <alignment horizontal="center"/>
    </xf>
    <xf numFmtId="15" fontId="0" fillId="0" borderId="127" xfId="0" applyNumberFormat="1" applyBorder="1" applyAlignment="1">
      <alignment horizontal="center"/>
    </xf>
    <xf numFmtId="0" fontId="0" fillId="0" borderId="134" xfId="0" applyBorder="1"/>
    <xf numFmtId="0" fontId="0" fillId="0" borderId="135" xfId="0" applyBorder="1"/>
    <xf numFmtId="15" fontId="0" fillId="0" borderId="135" xfId="0" applyNumberFormat="1" applyBorder="1" applyAlignment="1">
      <alignment horizontal="center"/>
    </xf>
    <xf numFmtId="15" fontId="0" fillId="0" borderId="124" xfId="0" applyNumberFormat="1" applyBorder="1" applyAlignment="1">
      <alignment horizontal="center"/>
    </xf>
    <xf numFmtId="0" fontId="0" fillId="0" borderId="133" xfId="0" applyBorder="1"/>
    <xf numFmtId="0" fontId="0" fillId="0" borderId="133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27" xfId="0" applyBorder="1"/>
    <xf numFmtId="0" fontId="0" fillId="0" borderId="12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24" xfId="0" applyBorder="1" applyAlignment="1">
      <alignment horizontal="center"/>
    </xf>
    <xf numFmtId="0" fontId="63" fillId="0" borderId="131" xfId="0" applyFont="1" applyFill="1" applyBorder="1"/>
    <xf numFmtId="0" fontId="63" fillId="0" borderId="131" xfId="54" applyFont="1" applyFill="1" applyBorder="1"/>
    <xf numFmtId="0" fontId="63" fillId="0" borderId="134" xfId="93" applyFont="1" applyFill="1" applyBorder="1"/>
    <xf numFmtId="0" fontId="63" fillId="32" borderId="123" xfId="0" applyFont="1" applyFill="1" applyBorder="1"/>
    <xf numFmtId="0" fontId="87" fillId="32" borderId="131" xfId="0" applyFont="1" applyFill="1" applyBorder="1" applyAlignment="1">
      <alignment horizontal="left"/>
    </xf>
    <xf numFmtId="0" fontId="68" fillId="0" borderId="0" xfId="54" applyFont="1" applyFill="1"/>
    <xf numFmtId="0" fontId="63" fillId="32" borderId="131" xfId="93" applyFont="1" applyFill="1" applyBorder="1"/>
    <xf numFmtId="0" fontId="65" fillId="32" borderId="129" xfId="97" applyFont="1" applyFill="1" applyBorder="1" applyAlignment="1">
      <alignment horizontal="center"/>
    </xf>
    <xf numFmtId="0" fontId="65" fillId="32" borderId="123" xfId="97" applyFont="1" applyFill="1" applyBorder="1" applyAlignment="1">
      <alignment horizontal="center"/>
    </xf>
    <xf numFmtId="0" fontId="65" fillId="32" borderId="133" xfId="97" applyFont="1" applyFill="1" applyBorder="1" applyAlignment="1">
      <alignment horizontal="center"/>
    </xf>
    <xf numFmtId="0" fontId="65" fillId="32" borderId="0" xfId="97" applyFont="1" applyFill="1" applyBorder="1" applyAlignment="1">
      <alignment horizontal="center"/>
    </xf>
    <xf numFmtId="0" fontId="84" fillId="32" borderId="62" xfId="97" applyFont="1" applyFill="1" applyBorder="1"/>
    <xf numFmtId="0" fontId="65" fillId="32" borderId="135" xfId="97" applyFont="1" applyFill="1" applyBorder="1" applyAlignment="1">
      <alignment horizontal="center"/>
    </xf>
    <xf numFmtId="0" fontId="65" fillId="32" borderId="85" xfId="97" applyFont="1" applyFill="1" applyBorder="1" applyAlignment="1">
      <alignment horizontal="center"/>
    </xf>
    <xf numFmtId="0" fontId="84" fillId="32" borderId="124" xfId="97" applyFont="1" applyFill="1" applyBorder="1"/>
    <xf numFmtId="0" fontId="34" fillId="32" borderId="133" xfId="52" applyFont="1" applyFill="1" applyBorder="1" applyAlignment="1" applyProtection="1"/>
    <xf numFmtId="0" fontId="65" fillId="32" borderId="0" xfId="55" applyFont="1" applyFill="1" applyBorder="1"/>
    <xf numFmtId="1" fontId="65" fillId="32" borderId="0" xfId="55" applyNumberFormat="1" applyFont="1" applyFill="1" applyBorder="1" applyAlignment="1">
      <alignment horizontal="center"/>
    </xf>
    <xf numFmtId="1" fontId="65" fillId="32" borderId="0" xfId="55" applyNumberFormat="1" applyFont="1" applyFill="1" applyBorder="1" applyAlignment="1">
      <alignment horizontal="left"/>
    </xf>
    <xf numFmtId="0" fontId="65" fillId="32" borderId="0" xfId="55" applyFont="1" applyFill="1" applyBorder="1" applyAlignment="1">
      <alignment horizontal="center"/>
    </xf>
    <xf numFmtId="0" fontId="84" fillId="32" borderId="62" xfId="0" applyFont="1" applyFill="1" applyBorder="1"/>
    <xf numFmtId="0" fontId="65" fillId="32" borderId="85" xfId="55" applyFont="1" applyFill="1" applyBorder="1"/>
    <xf numFmtId="1" fontId="65" fillId="32" borderId="85" xfId="55" applyNumberFormat="1" applyFont="1" applyFill="1" applyBorder="1" applyAlignment="1">
      <alignment horizontal="center"/>
    </xf>
    <xf numFmtId="0" fontId="65" fillId="32" borderId="85" xfId="55" applyFont="1" applyFill="1" applyBorder="1" applyAlignment="1">
      <alignment horizontal="center"/>
    </xf>
    <xf numFmtId="0" fontId="84" fillId="32" borderId="124" xfId="0" applyFont="1" applyFill="1" applyBorder="1"/>
    <xf numFmtId="0" fontId="45" fillId="32" borderId="132" xfId="97" applyFont="1" applyFill="1" applyBorder="1"/>
    <xf numFmtId="1" fontId="45" fillId="32" borderId="132" xfId="97" applyNumberFormat="1" applyFont="1" applyFill="1" applyBorder="1" applyAlignment="1">
      <alignment horizontal="center"/>
    </xf>
    <xf numFmtId="1" fontId="45" fillId="32" borderId="129" xfId="97" applyNumberFormat="1" applyFont="1" applyFill="1" applyBorder="1" applyAlignment="1">
      <alignment horizontal="center"/>
    </xf>
    <xf numFmtId="0" fontId="45" fillId="32" borderId="129" xfId="97" applyFont="1" applyFill="1" applyBorder="1" applyAlignment="1">
      <alignment horizontal="center"/>
    </xf>
    <xf numFmtId="0" fontId="45" fillId="32" borderId="131" xfId="97" applyFont="1" applyFill="1" applyBorder="1"/>
    <xf numFmtId="1" fontId="45" fillId="32" borderId="131" xfId="97" applyNumberFormat="1" applyFont="1" applyFill="1" applyBorder="1" applyAlignment="1">
      <alignment horizontal="center"/>
    </xf>
    <xf numFmtId="1" fontId="45" fillId="32" borderId="133" xfId="97" applyNumberFormat="1" applyFont="1" applyFill="1" applyBorder="1" applyAlignment="1">
      <alignment horizontal="center"/>
    </xf>
    <xf numFmtId="0" fontId="45" fillId="32" borderId="133" xfId="97" applyFont="1" applyFill="1" applyBorder="1" applyAlignment="1">
      <alignment horizontal="center"/>
    </xf>
    <xf numFmtId="0" fontId="45" fillId="32" borderId="134" xfId="97" applyFont="1" applyFill="1" applyBorder="1"/>
    <xf numFmtId="1" fontId="45" fillId="32" borderId="134" xfId="97" applyNumberFormat="1" applyFont="1" applyFill="1" applyBorder="1" applyAlignment="1">
      <alignment horizontal="center"/>
    </xf>
    <xf numFmtId="1" fontId="45" fillId="32" borderId="135" xfId="97" applyNumberFormat="1" applyFont="1" applyFill="1" applyBorder="1" applyAlignment="1">
      <alignment horizontal="center"/>
    </xf>
    <xf numFmtId="0" fontId="45" fillId="32" borderId="135" xfId="97" applyFont="1" applyFill="1" applyBorder="1" applyAlignment="1">
      <alignment horizontal="center"/>
    </xf>
    <xf numFmtId="0" fontId="60" fillId="32" borderId="129" xfId="97" applyFont="1" applyFill="1" applyBorder="1"/>
    <xf numFmtId="0" fontId="64" fillId="32" borderId="133" xfId="73" applyFont="1" applyFill="1" applyBorder="1" applyAlignment="1" applyProtection="1"/>
    <xf numFmtId="0" fontId="62" fillId="32" borderId="133" xfId="97" applyFont="1" applyFill="1" applyBorder="1"/>
    <xf numFmtId="0" fontId="60" fillId="32" borderId="127" xfId="97" applyFont="1" applyFill="1" applyBorder="1"/>
    <xf numFmtId="0" fontId="60" fillId="32" borderId="62" xfId="97" applyFont="1" applyFill="1" applyBorder="1"/>
    <xf numFmtId="0" fontId="60" fillId="32" borderId="124" xfId="97" applyFont="1" applyFill="1" applyBorder="1"/>
    <xf numFmtId="0" fontId="68" fillId="0" borderId="0" xfId="72" applyFont="1" applyFill="1"/>
    <xf numFmtId="0" fontId="68" fillId="0" borderId="0" xfId="0" applyFont="1" applyFill="1"/>
    <xf numFmtId="0" fontId="68" fillId="0" borderId="0" xfId="72" applyFont="1" applyFill="1" applyBorder="1"/>
    <xf numFmtId="0" fontId="68" fillId="24" borderId="0" xfId="72" applyFont="1" applyFill="1" applyBorder="1"/>
    <xf numFmtId="0" fontId="68" fillId="34" borderId="0" xfId="54" applyFont="1" applyFill="1"/>
    <xf numFmtId="0" fontId="69" fillId="32" borderId="132" xfId="72" applyFont="1" applyFill="1" applyBorder="1" applyAlignment="1">
      <alignment horizontal="left"/>
    </xf>
    <xf numFmtId="0" fontId="45" fillId="32" borderId="132" xfId="72" applyFont="1" applyFill="1" applyBorder="1"/>
    <xf numFmtId="0" fontId="45" fillId="32" borderId="129" xfId="72" applyFont="1" applyFill="1" applyBorder="1" applyAlignment="1">
      <alignment horizontal="center"/>
    </xf>
    <xf numFmtId="0" fontId="60" fillId="32" borderId="133" xfId="72" applyFont="1" applyFill="1" applyBorder="1" applyAlignment="1">
      <alignment horizontal="left"/>
    </xf>
    <xf numFmtId="0" fontId="69" fillId="33" borderId="131" xfId="72" applyFont="1" applyFill="1" applyBorder="1" applyAlignment="1">
      <alignment horizontal="left"/>
    </xf>
    <xf numFmtId="0" fontId="45" fillId="32" borderId="131" xfId="72" applyFont="1" applyFill="1" applyBorder="1"/>
    <xf numFmtId="0" fontId="45" fillId="32" borderId="133" xfId="72" applyFont="1" applyFill="1" applyBorder="1" applyAlignment="1">
      <alignment horizontal="center"/>
    </xf>
    <xf numFmtId="0" fontId="89" fillId="32" borderId="131" xfId="73" applyFont="1" applyFill="1" applyBorder="1" applyAlignment="1" applyProtection="1"/>
    <xf numFmtId="0" fontId="61" fillId="33" borderId="133" xfId="72" applyFont="1" applyFill="1" applyBorder="1" applyAlignment="1">
      <alignment horizontal="left"/>
    </xf>
    <xf numFmtId="0" fontId="90" fillId="32" borderId="133" xfId="73" applyFont="1" applyFill="1" applyBorder="1" applyAlignment="1" applyProtection="1"/>
    <xf numFmtId="0" fontId="62" fillId="31" borderId="133" xfId="72" applyFont="1" applyFill="1" applyBorder="1"/>
    <xf numFmtId="0" fontId="62" fillId="32" borderId="135" xfId="55" applyFont="1" applyFill="1" applyBorder="1"/>
    <xf numFmtId="0" fontId="45" fillId="32" borderId="134" xfId="72" applyFont="1" applyFill="1" applyBorder="1"/>
    <xf numFmtId="0" fontId="45" fillId="32" borderId="135" xfId="72" applyFont="1" applyFill="1" applyBorder="1" applyAlignment="1">
      <alignment horizontal="center"/>
    </xf>
    <xf numFmtId="0" fontId="62" fillId="31" borderId="131" xfId="72" applyFont="1" applyFill="1" applyBorder="1"/>
    <xf numFmtId="0" fontId="45" fillId="32" borderId="0" xfId="72" applyFont="1" applyFill="1" applyBorder="1"/>
    <xf numFmtId="0" fontId="45" fillId="32" borderId="0" xfId="72" applyFont="1" applyFill="1" applyBorder="1" applyAlignment="1">
      <alignment horizontal="center"/>
    </xf>
    <xf numFmtId="0" fontId="88" fillId="32" borderId="62" xfId="72" applyFont="1" applyFill="1" applyBorder="1" applyAlignment="1">
      <alignment horizontal="center"/>
    </xf>
    <xf numFmtId="0" fontId="62" fillId="31" borderId="134" xfId="72" applyFont="1" applyFill="1" applyBorder="1"/>
    <xf numFmtId="0" fontId="45" fillId="32" borderId="85" xfId="72" applyFont="1" applyFill="1" applyBorder="1"/>
    <xf numFmtId="0" fontId="45" fillId="32" borderId="85" xfId="72" applyFont="1" applyFill="1" applyBorder="1" applyAlignment="1">
      <alignment horizontal="center"/>
    </xf>
    <xf numFmtId="0" fontId="88" fillId="32" borderId="124" xfId="72" applyFont="1" applyFill="1" applyBorder="1" applyAlignment="1">
      <alignment horizontal="center"/>
    </xf>
    <xf numFmtId="0" fontId="0" fillId="0" borderId="132" xfId="0" applyFill="1" applyBorder="1"/>
    <xf numFmtId="0" fontId="0" fillId="0" borderId="123" xfId="0" applyFill="1" applyBorder="1"/>
    <xf numFmtId="168" fontId="0" fillId="0" borderId="129" xfId="0" applyNumberFormat="1" applyFill="1" applyBorder="1" applyAlignment="1">
      <alignment horizontal="center"/>
    </xf>
    <xf numFmtId="0" fontId="0" fillId="0" borderId="0" xfId="0" applyFill="1"/>
    <xf numFmtId="0" fontId="0" fillId="0" borderId="131" xfId="0" applyFill="1" applyBorder="1"/>
    <xf numFmtId="0" fontId="0" fillId="0" borderId="85" xfId="0" applyFill="1" applyBorder="1"/>
    <xf numFmtId="168" fontId="0" fillId="0" borderId="135" xfId="0" applyNumberFormat="1" applyFill="1" applyBorder="1" applyAlignment="1">
      <alignment horizontal="center"/>
    </xf>
    <xf numFmtId="0" fontId="0" fillId="0" borderId="129" xfId="0" applyFill="1" applyBorder="1"/>
    <xf numFmtId="0" fontId="0" fillId="0" borderId="133" xfId="0" applyFill="1" applyBorder="1" applyAlignment="1">
      <alignment horizontal="center"/>
    </xf>
    <xf numFmtId="0" fontId="0" fillId="0" borderId="133" xfId="0" applyFill="1" applyBorder="1"/>
    <xf numFmtId="0" fontId="0" fillId="0" borderId="135" xfId="0" applyFill="1" applyBorder="1"/>
    <xf numFmtId="0" fontId="0" fillId="0" borderId="135" xfId="0" applyFill="1" applyBorder="1" applyAlignment="1">
      <alignment horizontal="center"/>
    </xf>
    <xf numFmtId="0" fontId="65" fillId="0" borderId="133" xfId="0" applyFont="1" applyFill="1" applyBorder="1"/>
    <xf numFmtId="0" fontId="0" fillId="0" borderId="129" xfId="0" applyFill="1" applyBorder="1" applyAlignment="1">
      <alignment horizontal="center"/>
    </xf>
    <xf numFmtId="0" fontId="65" fillId="0" borderId="135" xfId="0" applyFont="1" applyFill="1" applyBorder="1"/>
    <xf numFmtId="0" fontId="62" fillId="0" borderId="131" xfId="72" applyFont="1" applyFill="1" applyBorder="1"/>
    <xf numFmtId="0" fontId="91" fillId="24" borderId="0" xfId="55" applyFont="1" applyFill="1" applyBorder="1"/>
    <xf numFmtId="0" fontId="62" fillId="0" borderId="134" xfId="72" applyFont="1" applyFill="1" applyBorder="1"/>
    <xf numFmtId="0" fontId="92" fillId="0" borderId="0" xfId="0" applyFont="1"/>
    <xf numFmtId="0" fontId="93" fillId="24" borderId="131" xfId="55" quotePrefix="1" applyFont="1" applyFill="1" applyBorder="1"/>
    <xf numFmtId="0" fontId="47" fillId="24" borderId="85" xfId="55" applyFont="1" applyFill="1" applyBorder="1"/>
    <xf numFmtId="0" fontId="87" fillId="32" borderId="132" xfId="0" applyFont="1" applyFill="1" applyBorder="1" applyAlignment="1">
      <alignment horizontal="left"/>
    </xf>
    <xf numFmtId="0" fontId="87" fillId="32" borderId="126" xfId="0" applyFont="1" applyFill="1" applyBorder="1" applyAlignment="1">
      <alignment horizontal="left"/>
    </xf>
    <xf numFmtId="0" fontId="87" fillId="32" borderId="134" xfId="0" applyFont="1" applyFill="1" applyBorder="1" applyAlignment="1">
      <alignment horizontal="left"/>
    </xf>
    <xf numFmtId="0" fontId="37" fillId="0" borderId="0" xfId="0" applyFont="1" applyFill="1" applyBorder="1"/>
    <xf numFmtId="0" fontId="45" fillId="0" borderId="0" xfId="54" applyFont="1" applyFill="1" applyBorder="1" applyAlignment="1">
      <alignment horizontal="center"/>
    </xf>
    <xf numFmtId="0" fontId="60" fillId="0" borderId="62" xfId="54" applyFont="1" applyFill="1" applyBorder="1"/>
    <xf numFmtId="0" fontId="87" fillId="0" borderId="131" xfId="0" applyFont="1" applyFill="1" applyBorder="1" applyAlignment="1">
      <alignment horizontal="left"/>
    </xf>
    <xf numFmtId="16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2" fillId="0" borderId="0" xfId="72" applyFont="1" applyFill="1" applyBorder="1"/>
    <xf numFmtId="0" fontId="94" fillId="32" borderId="131" xfId="49" applyFont="1" applyFill="1" applyBorder="1" applyAlignment="1" applyProtection="1"/>
    <xf numFmtId="0" fontId="94" fillId="32" borderId="134" xfId="49" applyFont="1" applyFill="1" applyBorder="1" applyAlignment="1" applyProtection="1"/>
    <xf numFmtId="168" fontId="0" fillId="0" borderId="135" xfId="0" applyNumberFormat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Border="1"/>
    <xf numFmtId="0" fontId="95" fillId="0" borderId="0" xfId="55" applyFont="1" applyFill="1" applyBorder="1"/>
    <xf numFmtId="1" fontId="72" fillId="0" borderId="0" xfId="97" applyNumberFormat="1" applyFont="1" applyBorder="1" applyAlignment="1">
      <alignment horizontal="center"/>
    </xf>
    <xf numFmtId="0" fontId="72" fillId="24" borderId="0" xfId="55" applyFont="1" applyFill="1" applyBorder="1"/>
    <xf numFmtId="0" fontId="91" fillId="24" borderId="0" xfId="55" applyFont="1" applyFill="1" applyBorder="1" applyAlignment="1">
      <alignment horizontal="center"/>
    </xf>
    <xf numFmtId="0" fontId="96" fillId="0" borderId="131" xfId="0" applyFont="1" applyFill="1" applyBorder="1"/>
    <xf numFmtId="0" fontId="63" fillId="0" borderId="134" xfId="0" applyFont="1" applyFill="1" applyBorder="1"/>
    <xf numFmtId="0" fontId="44" fillId="25" borderId="25" xfId="47" applyFont="1" applyFill="1" applyBorder="1" applyAlignment="1">
      <alignment horizontal="center" vertical="center"/>
    </xf>
    <xf numFmtId="0" fontId="44" fillId="25" borderId="11" xfId="47" applyFont="1" applyFill="1" applyBorder="1" applyAlignment="1">
      <alignment horizontal="center" vertical="center"/>
    </xf>
    <xf numFmtId="0" fontId="81" fillId="24" borderId="0" xfId="0" applyFont="1" applyFill="1" applyBorder="1" applyAlignment="1">
      <alignment horizontal="center"/>
    </xf>
    <xf numFmtId="0" fontId="44" fillId="25" borderId="34" xfId="47" applyFont="1" applyFill="1" applyBorder="1" applyAlignment="1">
      <alignment horizontal="left" vertical="center"/>
    </xf>
  </cellXfs>
  <cellStyles count="5952">
    <cellStyle name="20% - Accent1" xfId="1"/>
    <cellStyle name="20% - Accent1 2" xfId="106"/>
    <cellStyle name="20% - Accent2" xfId="2"/>
    <cellStyle name="20% - Accent2 2" xfId="107"/>
    <cellStyle name="20% - Accent3" xfId="3"/>
    <cellStyle name="20% - Accent3 2" xfId="108"/>
    <cellStyle name="20% - Accent4" xfId="4"/>
    <cellStyle name="20% - Accent4 2" xfId="109"/>
    <cellStyle name="20% - Accent5" xfId="5"/>
    <cellStyle name="20% - Accent5 2" xfId="110"/>
    <cellStyle name="20% - Accent6" xfId="6"/>
    <cellStyle name="20% - Accent6 2" xfId="111"/>
    <cellStyle name="40% - Accent1" xfId="7"/>
    <cellStyle name="40% - Accent1 2" xfId="112"/>
    <cellStyle name="40% - Accent2" xfId="8"/>
    <cellStyle name="40% - Accent2 2" xfId="113"/>
    <cellStyle name="40% - Accent3" xfId="9"/>
    <cellStyle name="40% - Accent3 2" xfId="114"/>
    <cellStyle name="40% - Accent4" xfId="10"/>
    <cellStyle name="40% - Accent4 2" xfId="115"/>
    <cellStyle name="40% - Accent5" xfId="11"/>
    <cellStyle name="40% - Accent5 2" xfId="116"/>
    <cellStyle name="40% - Accent6" xfId="12"/>
    <cellStyle name="40% - Accent6 2" xfId="117"/>
    <cellStyle name="60% - Accent1" xfId="13"/>
    <cellStyle name="60% - Accent1 2" xfId="118"/>
    <cellStyle name="60% - Accent2" xfId="14"/>
    <cellStyle name="60% - Accent2 2" xfId="119"/>
    <cellStyle name="60% - Accent3" xfId="15"/>
    <cellStyle name="60% - Accent3 2" xfId="120"/>
    <cellStyle name="60% - Accent4" xfId="16"/>
    <cellStyle name="60% - Accent4 2" xfId="121"/>
    <cellStyle name="60% - Accent5" xfId="17"/>
    <cellStyle name="60% - Accent5 2" xfId="122"/>
    <cellStyle name="60% - Accent6" xfId="18"/>
    <cellStyle name="60% - Accent6 2" xfId="123"/>
    <cellStyle name="Accent1" xfId="19"/>
    <cellStyle name="Accent1 2" xfId="124"/>
    <cellStyle name="Accent2" xfId="20"/>
    <cellStyle name="Accent2 2" xfId="125"/>
    <cellStyle name="Accent3" xfId="21"/>
    <cellStyle name="Accent3 2" xfId="126"/>
    <cellStyle name="Accent4" xfId="22"/>
    <cellStyle name="Accent4 2" xfId="127"/>
    <cellStyle name="Accent5" xfId="23"/>
    <cellStyle name="Accent5 2" xfId="128"/>
    <cellStyle name="Accent6" xfId="24"/>
    <cellStyle name="Accent6 2" xfId="129"/>
    <cellStyle name="Bad" xfId="25"/>
    <cellStyle name="Bad 2" xfId="130"/>
    <cellStyle name="Calculation" xfId="26"/>
    <cellStyle name="Calculation 2" xfId="63"/>
    <cellStyle name="Calculation 2 10" xfId="2766"/>
    <cellStyle name="Calculation 2 10 2" xfId="3443"/>
    <cellStyle name="Calculation 2 10 3" xfId="2562"/>
    <cellStyle name="Calculation 2 11" xfId="2593"/>
    <cellStyle name="Calculation 2 12" xfId="3801"/>
    <cellStyle name="Calculation 2 13" xfId="5168"/>
    <cellStyle name="Calculation 2 2" xfId="189"/>
    <cellStyle name="Calculation 2 2 10" xfId="5394"/>
    <cellStyle name="Calculation 2 2 2" xfId="311"/>
    <cellStyle name="Calculation 2 2 2 2" xfId="2512"/>
    <cellStyle name="Calculation 2 2 2 2 2" xfId="4925"/>
    <cellStyle name="Calculation 2 2 2 2 3" xfId="5634"/>
    <cellStyle name="Calculation 2 2 2 2 4" xfId="5908"/>
    <cellStyle name="Calculation 2 2 2 3" xfId="2932"/>
    <cellStyle name="Calculation 2 2 2 3 2" xfId="3073"/>
    <cellStyle name="Calculation 2 2 2 3 3" xfId="5271"/>
    <cellStyle name="Calculation 2 2 2 4" xfId="2703"/>
    <cellStyle name="Calculation 2 2 2 5" xfId="3504"/>
    <cellStyle name="Calculation 2 2 2 6" xfId="5355"/>
    <cellStyle name="Calculation 2 2 3" xfId="1613"/>
    <cellStyle name="Calculation 2 2 3 2" xfId="2436"/>
    <cellStyle name="Calculation 2 2 3 2 2" xfId="4849"/>
    <cellStyle name="Calculation 2 2 3 2 3" xfId="5558"/>
    <cellStyle name="Calculation 2 2 3 2 4" xfId="5832"/>
    <cellStyle name="Calculation 2 2 3 3" xfId="4027"/>
    <cellStyle name="Calculation 2 2 3 4" xfId="5203"/>
    <cellStyle name="Calculation 2 2 3 5" xfId="5232"/>
    <cellStyle name="Calculation 2 2 4" xfId="2320"/>
    <cellStyle name="Calculation 2 2 4 2" xfId="2309"/>
    <cellStyle name="Calculation 2 2 4 2 2" xfId="4722"/>
    <cellStyle name="Calculation 2 2 4 2 3" xfId="5431"/>
    <cellStyle name="Calculation 2 2 4 2 4" xfId="5705"/>
    <cellStyle name="Calculation 2 2 4 3" xfId="4733"/>
    <cellStyle name="Calculation 2 2 4 4" xfId="5442"/>
    <cellStyle name="Calculation 2 2 4 5" xfId="5716"/>
    <cellStyle name="Calculation 2 2 5" xfId="2521"/>
    <cellStyle name="Calculation 2 2 5 2" xfId="4934"/>
    <cellStyle name="Calculation 2 2 5 3" xfId="5643"/>
    <cellStyle name="Calculation 2 2 5 4" xfId="5917"/>
    <cellStyle name="Calculation 2 2 6" xfId="2450"/>
    <cellStyle name="Calculation 2 2 6 2" xfId="4863"/>
    <cellStyle name="Calculation 2 2 6 3" xfId="5572"/>
    <cellStyle name="Calculation 2 2 6 4" xfId="5846"/>
    <cellStyle name="Calculation 2 2 7" xfId="2828"/>
    <cellStyle name="Calculation 2 2 7 2" xfId="3394"/>
    <cellStyle name="Calculation 2 2 7 3" xfId="5049"/>
    <cellStyle name="Calculation 2 2 8" xfId="2616"/>
    <cellStyle name="Calculation 2 2 9" xfId="3660"/>
    <cellStyle name="Calculation 2 3" xfId="221"/>
    <cellStyle name="Calculation 2 3 2" xfId="343"/>
    <cellStyle name="Calculation 2 3 2 2" xfId="2964"/>
    <cellStyle name="Calculation 2 3 2 2 2" xfId="3006"/>
    <cellStyle name="Calculation 2 3 2 2 3" xfId="5258"/>
    <cellStyle name="Calculation 2 3 2 3" xfId="2735"/>
    <cellStyle name="Calculation 2 3 2 4" xfId="3472"/>
    <cellStyle name="Calculation 2 3 2 5" xfId="3887"/>
    <cellStyle name="Calculation 2 3 3" xfId="2442"/>
    <cellStyle name="Calculation 2 3 3 2" xfId="4855"/>
    <cellStyle name="Calculation 2 3 3 3" xfId="5564"/>
    <cellStyle name="Calculation 2 3 3 4" xfId="5838"/>
    <cellStyle name="Calculation 2 3 4" xfId="2452"/>
    <cellStyle name="Calculation 2 3 4 2" xfId="4865"/>
    <cellStyle name="Calculation 2 3 4 3" xfId="5574"/>
    <cellStyle name="Calculation 2 3 4 4" xfId="5848"/>
    <cellStyle name="Calculation 2 3 5" xfId="2555"/>
    <cellStyle name="Calculation 2 3 5 2" xfId="4967"/>
    <cellStyle name="Calculation 2 3 5 3" xfId="5677"/>
    <cellStyle name="Calculation 2 3 5 4" xfId="5950"/>
    <cellStyle name="Calculation 2 3 6" xfId="2860"/>
    <cellStyle name="Calculation 2 3 6 2" xfId="3256"/>
    <cellStyle name="Calculation 2 3 6 3" xfId="5033"/>
    <cellStyle name="Calculation 2 3 7" xfId="2648"/>
    <cellStyle name="Calculation 2 3 8" xfId="3622"/>
    <cellStyle name="Calculation 2 3 9" xfId="5146"/>
    <cellStyle name="Calculation 2 4" xfId="210"/>
    <cellStyle name="Calculation 2 4 2" xfId="332"/>
    <cellStyle name="Calculation 2 4 2 2" xfId="2953"/>
    <cellStyle name="Calculation 2 4 2 2 2" xfId="3053"/>
    <cellStyle name="Calculation 2 4 2 2 3" xfId="5263"/>
    <cellStyle name="Calculation 2 4 2 3" xfId="2724"/>
    <cellStyle name="Calculation 2 4 2 4" xfId="3483"/>
    <cellStyle name="Calculation 2 4 2 5" xfId="5343"/>
    <cellStyle name="Calculation 2 4 3" xfId="2437"/>
    <cellStyle name="Calculation 2 4 3 2" xfId="4850"/>
    <cellStyle name="Calculation 2 4 3 3" xfId="5559"/>
    <cellStyle name="Calculation 2 4 3 4" xfId="5833"/>
    <cellStyle name="Calculation 2 4 4" xfId="2357"/>
    <cellStyle name="Calculation 2 4 4 2" xfId="4770"/>
    <cellStyle name="Calculation 2 4 4 3" xfId="5479"/>
    <cellStyle name="Calculation 2 4 4 4" xfId="5753"/>
    <cellStyle name="Calculation 2 4 5" xfId="2849"/>
    <cellStyle name="Calculation 2 4 5 2" xfId="3347"/>
    <cellStyle name="Calculation 2 4 5 3" xfId="5303"/>
    <cellStyle name="Calculation 2 4 6" xfId="2637"/>
    <cellStyle name="Calculation 2 4 7" xfId="3641"/>
    <cellStyle name="Calculation 2 4 8" xfId="5384"/>
    <cellStyle name="Calculation 2 5" xfId="165"/>
    <cellStyle name="Calculation 2 5 2" xfId="2394"/>
    <cellStyle name="Calculation 2 5 2 2" xfId="4807"/>
    <cellStyle name="Calculation 2 5 2 3" xfId="5516"/>
    <cellStyle name="Calculation 2 5 2 4" xfId="5790"/>
    <cellStyle name="Calculation 2 5 3" xfId="2807"/>
    <cellStyle name="Calculation 2 5 3 2" xfId="3412"/>
    <cellStyle name="Calculation 2 5 3 3" xfId="5057"/>
    <cellStyle name="Calculation 2 5 4" xfId="2686"/>
    <cellStyle name="Calculation 2 5 5" xfId="3521"/>
    <cellStyle name="Calculation 2 5 6" xfId="5129"/>
    <cellStyle name="Calculation 2 6" xfId="290"/>
    <cellStyle name="Calculation 2 6 2" xfId="2358"/>
    <cellStyle name="Calculation 2 6 2 2" xfId="4771"/>
    <cellStyle name="Calculation 2 6 2 3" xfId="5480"/>
    <cellStyle name="Calculation 2 6 2 4" xfId="5754"/>
    <cellStyle name="Calculation 2 6 3" xfId="2912"/>
    <cellStyle name="Calculation 2 6 4" xfId="3092"/>
    <cellStyle name="Calculation 2 6 5" xfId="5175"/>
    <cellStyle name="Calculation 2 7" xfId="1594"/>
    <cellStyle name="Calculation 2 7 2" xfId="4011"/>
    <cellStyle name="Calculation 2 7 3" xfId="5185"/>
    <cellStyle name="Calculation 2 7 4" xfId="5241"/>
    <cellStyle name="Calculation 2 8" xfId="2465"/>
    <cellStyle name="Calculation 2 8 2" xfId="4878"/>
    <cellStyle name="Calculation 2 8 3" xfId="5587"/>
    <cellStyle name="Calculation 2 8 4" xfId="5861"/>
    <cellStyle name="Calculation 2 9" xfId="2469"/>
    <cellStyle name="Calculation 2 9 2" xfId="4882"/>
    <cellStyle name="Calculation 2 9 3" xfId="5591"/>
    <cellStyle name="Calculation 2 9 4" xfId="5865"/>
    <cellStyle name="Calculation 3" xfId="64"/>
    <cellStyle name="Calculation 3 10" xfId="2594"/>
    <cellStyle name="Calculation 3 11" xfId="3999"/>
    <cellStyle name="Calculation 3 12" xfId="5167"/>
    <cellStyle name="Calculation 3 2" xfId="188"/>
    <cellStyle name="Calculation 3 2 2" xfId="310"/>
    <cellStyle name="Calculation 3 2 2 2" xfId="2931"/>
    <cellStyle name="Calculation 3 2 2 2 2" xfId="3074"/>
    <cellStyle name="Calculation 3 2 2 2 3" xfId="4997"/>
    <cellStyle name="Calculation 3 2 2 3" xfId="2702"/>
    <cellStyle name="Calculation 3 2 2 4" xfId="3505"/>
    <cellStyle name="Calculation 3 2 2 5" xfId="5121"/>
    <cellStyle name="Calculation 3 2 3" xfId="2431"/>
    <cellStyle name="Calculation 3 2 3 2" xfId="4844"/>
    <cellStyle name="Calculation 3 2 3 3" xfId="5553"/>
    <cellStyle name="Calculation 3 2 3 4" xfId="5827"/>
    <cellStyle name="Calculation 3 2 4" xfId="2468"/>
    <cellStyle name="Calculation 3 2 4 2" xfId="4881"/>
    <cellStyle name="Calculation 3 2 4 3" xfId="5590"/>
    <cellStyle name="Calculation 3 2 4 4" xfId="5864"/>
    <cellStyle name="Calculation 3 2 5" xfId="2540"/>
    <cellStyle name="Calculation 3 2 5 2" xfId="4952"/>
    <cellStyle name="Calculation 3 2 5 3" xfId="5662"/>
    <cellStyle name="Calculation 3 2 5 4" xfId="5935"/>
    <cellStyle name="Calculation 3 2 6" xfId="2827"/>
    <cellStyle name="Calculation 3 2 6 2" xfId="3395"/>
    <cellStyle name="Calculation 3 2 6 3" xfId="5315"/>
    <cellStyle name="Calculation 3 2 7" xfId="2615"/>
    <cellStyle name="Calculation 3 2 8" xfId="3661"/>
    <cellStyle name="Calculation 3 2 9" xfId="5161"/>
    <cellStyle name="Calculation 3 3" xfId="222"/>
    <cellStyle name="Calculation 3 3 2" xfId="344"/>
    <cellStyle name="Calculation 3 3 2 2" xfId="2965"/>
    <cellStyle name="Calculation 3 3 2 2 2" xfId="3005"/>
    <cellStyle name="Calculation 3 3 2 2 3" xfId="4981"/>
    <cellStyle name="Calculation 3 3 2 3" xfId="2736"/>
    <cellStyle name="Calculation 3 3 2 4" xfId="3471"/>
    <cellStyle name="Calculation 3 3 2 5" xfId="5340"/>
    <cellStyle name="Calculation 3 3 3" xfId="2344"/>
    <cellStyle name="Calculation 3 3 3 2" xfId="4757"/>
    <cellStyle name="Calculation 3 3 3 3" xfId="5466"/>
    <cellStyle name="Calculation 3 3 3 4" xfId="5740"/>
    <cellStyle name="Calculation 3 3 4" xfId="2514"/>
    <cellStyle name="Calculation 3 3 4 2" xfId="4927"/>
    <cellStyle name="Calculation 3 3 4 3" xfId="5636"/>
    <cellStyle name="Calculation 3 3 4 4" xfId="5910"/>
    <cellStyle name="Calculation 3 3 5" xfId="2861"/>
    <cellStyle name="Calculation 3 3 5 2" xfId="3255"/>
    <cellStyle name="Calculation 3 3 5 3" xfId="5032"/>
    <cellStyle name="Calculation 3 3 6" xfId="2649"/>
    <cellStyle name="Calculation 3 3 7" xfId="3620"/>
    <cellStyle name="Calculation 3 3 8" xfId="5145"/>
    <cellStyle name="Calculation 3 4" xfId="211"/>
    <cellStyle name="Calculation 3 4 2" xfId="333"/>
    <cellStyle name="Calculation 3 4 2 2" xfId="2954"/>
    <cellStyle name="Calculation 3 4 2 2 2" xfId="3052"/>
    <cellStyle name="Calculation 3 4 2 2 3" xfId="4986"/>
    <cellStyle name="Calculation 3 4 2 3" xfId="2725"/>
    <cellStyle name="Calculation 3 4 2 4" xfId="3482"/>
    <cellStyle name="Calculation 3 4 2 5" xfId="5344"/>
    <cellStyle name="Calculation 3 4 3" xfId="2486"/>
    <cellStyle name="Calculation 3 4 3 2" xfId="4899"/>
    <cellStyle name="Calculation 3 4 3 3" xfId="5608"/>
    <cellStyle name="Calculation 3 4 3 4" xfId="5882"/>
    <cellStyle name="Calculation 3 4 4" xfId="2427"/>
    <cellStyle name="Calculation 3 4 4 2" xfId="4840"/>
    <cellStyle name="Calculation 3 4 4 3" xfId="5549"/>
    <cellStyle name="Calculation 3 4 4 4" xfId="5823"/>
    <cellStyle name="Calculation 3 4 5" xfId="2850"/>
    <cellStyle name="Calculation 3 4 5 2" xfId="3318"/>
    <cellStyle name="Calculation 3 4 5 3" xfId="5304"/>
    <cellStyle name="Calculation 3 4 6" xfId="2638"/>
    <cellStyle name="Calculation 3 4 7" xfId="3640"/>
    <cellStyle name="Calculation 3 4 8" xfId="5385"/>
    <cellStyle name="Calculation 3 5" xfId="166"/>
    <cellStyle name="Calculation 3 5 2" xfId="2406"/>
    <cellStyle name="Calculation 3 5 2 2" xfId="4819"/>
    <cellStyle name="Calculation 3 5 2 3" xfId="5528"/>
    <cellStyle name="Calculation 3 5 2 4" xfId="5802"/>
    <cellStyle name="Calculation 3 5 3" xfId="2808"/>
    <cellStyle name="Calculation 3 5 3 2" xfId="3411"/>
    <cellStyle name="Calculation 3 5 3 3" xfId="5319"/>
    <cellStyle name="Calculation 3 5 4" xfId="2687"/>
    <cellStyle name="Calculation 3 5 5" xfId="3520"/>
    <cellStyle name="Calculation 3 5 6" xfId="5363"/>
    <cellStyle name="Calculation 3 6" xfId="291"/>
    <cellStyle name="Calculation 3 6 2" xfId="2913"/>
    <cellStyle name="Calculation 3 6 3" xfId="3091"/>
    <cellStyle name="Calculation 3 6 4" xfId="5010"/>
    <cellStyle name="Calculation 3 7" xfId="2415"/>
    <cellStyle name="Calculation 3 7 2" xfId="4828"/>
    <cellStyle name="Calculation 3 7 3" xfId="5537"/>
    <cellStyle name="Calculation 3 7 4" xfId="5811"/>
    <cellStyle name="Calculation 3 8" xfId="2332"/>
    <cellStyle name="Calculation 3 8 2" xfId="4745"/>
    <cellStyle name="Calculation 3 8 3" xfId="5454"/>
    <cellStyle name="Calculation 3 8 4" xfId="5728"/>
    <cellStyle name="Calculation 3 9" xfId="2767"/>
    <cellStyle name="Calculation 3 9 2" xfId="3442"/>
    <cellStyle name="Calculation 3 9 3" xfId="5077"/>
    <cellStyle name="Calculation 4" xfId="62"/>
    <cellStyle name="Calculation 4 10" xfId="2592"/>
    <cellStyle name="Calculation 4 11" xfId="3830"/>
    <cellStyle name="Calculation 4 12" xfId="5405"/>
    <cellStyle name="Calculation 4 2" xfId="190"/>
    <cellStyle name="Calculation 4 2 2" xfId="312"/>
    <cellStyle name="Calculation 4 2 2 2" xfId="2933"/>
    <cellStyle name="Calculation 4 2 2 2 2" xfId="3072"/>
    <cellStyle name="Calculation 4 2 2 2 3" xfId="5272"/>
    <cellStyle name="Calculation 4 2 2 3" xfId="2704"/>
    <cellStyle name="Calculation 4 2 2 4" xfId="3503"/>
    <cellStyle name="Calculation 4 2 2 5" xfId="5356"/>
    <cellStyle name="Calculation 4 2 3" xfId="2336"/>
    <cellStyle name="Calculation 4 2 3 2" xfId="4749"/>
    <cellStyle name="Calculation 4 2 3 3" xfId="5458"/>
    <cellStyle name="Calculation 4 2 3 4" xfId="5732"/>
    <cellStyle name="Calculation 4 2 4" xfId="2508"/>
    <cellStyle name="Calculation 4 2 4 2" xfId="4921"/>
    <cellStyle name="Calculation 4 2 4 3" xfId="5630"/>
    <cellStyle name="Calculation 4 2 4 4" xfId="5904"/>
    <cellStyle name="Calculation 4 2 5" xfId="2541"/>
    <cellStyle name="Calculation 4 2 5 2" xfId="4953"/>
    <cellStyle name="Calculation 4 2 5 3" xfId="5663"/>
    <cellStyle name="Calculation 4 2 5 4" xfId="5936"/>
    <cellStyle name="Calculation 4 2 6" xfId="2829"/>
    <cellStyle name="Calculation 4 2 6 2" xfId="3393"/>
    <cellStyle name="Calculation 4 2 6 3" xfId="5048"/>
    <cellStyle name="Calculation 4 2 7" xfId="2617"/>
    <cellStyle name="Calculation 4 2 8" xfId="3659"/>
    <cellStyle name="Calculation 4 2 9" xfId="5395"/>
    <cellStyle name="Calculation 4 3" xfId="220"/>
    <cellStyle name="Calculation 4 3 2" xfId="342"/>
    <cellStyle name="Calculation 4 3 2 2" xfId="2963"/>
    <cellStyle name="Calculation 4 3 2 2 2" xfId="3007"/>
    <cellStyle name="Calculation 4 3 2 2 3" xfId="5257"/>
    <cellStyle name="Calculation 4 3 2 3" xfId="2734"/>
    <cellStyle name="Calculation 4 3 2 4" xfId="3473"/>
    <cellStyle name="Calculation 4 3 2 5" xfId="5105"/>
    <cellStyle name="Calculation 4 3 3" xfId="2441"/>
    <cellStyle name="Calculation 4 3 3 2" xfId="4854"/>
    <cellStyle name="Calculation 4 3 3 3" xfId="5563"/>
    <cellStyle name="Calculation 4 3 3 4" xfId="5837"/>
    <cellStyle name="Calculation 4 3 4" xfId="2525"/>
    <cellStyle name="Calculation 4 3 4 2" xfId="4938"/>
    <cellStyle name="Calculation 4 3 4 3" xfId="5647"/>
    <cellStyle name="Calculation 4 3 4 4" xfId="5921"/>
    <cellStyle name="Calculation 4 3 5" xfId="2859"/>
    <cellStyle name="Calculation 4 3 5 2" xfId="3257"/>
    <cellStyle name="Calculation 4 3 5 3" xfId="5299"/>
    <cellStyle name="Calculation 4 3 6" xfId="2647"/>
    <cellStyle name="Calculation 4 3 7" xfId="3631"/>
    <cellStyle name="Calculation 4 3 8" xfId="5380"/>
    <cellStyle name="Calculation 4 4" xfId="232"/>
    <cellStyle name="Calculation 4 4 2" xfId="354"/>
    <cellStyle name="Calculation 4 4 2 2" xfId="2975"/>
    <cellStyle name="Calculation 4 4 2 2 2" xfId="2995"/>
    <cellStyle name="Calculation 4 4 2 2 3" xfId="4975"/>
    <cellStyle name="Calculation 4 4 2 3" xfId="2746"/>
    <cellStyle name="Calculation 4 4 2 4" xfId="3461"/>
    <cellStyle name="Calculation 4 4 2 5" xfId="5100"/>
    <cellStyle name="Calculation 4 4 3" xfId="2421"/>
    <cellStyle name="Calculation 4 4 3 2" xfId="4834"/>
    <cellStyle name="Calculation 4 4 3 3" xfId="5543"/>
    <cellStyle name="Calculation 4 4 3 4" xfId="5817"/>
    <cellStyle name="Calculation 4 4 4" xfId="1612"/>
    <cellStyle name="Calculation 4 4 4 2" xfId="4026"/>
    <cellStyle name="Calculation 4 4 4 3" xfId="5202"/>
    <cellStyle name="Calculation 4 4 4 4" xfId="5231"/>
    <cellStyle name="Calculation 4 4 5" xfId="2871"/>
    <cellStyle name="Calculation 4 4 5 2" xfId="3245"/>
    <cellStyle name="Calculation 4 4 5 3" xfId="5026"/>
    <cellStyle name="Calculation 4 4 6" xfId="2659"/>
    <cellStyle name="Calculation 4 4 7" xfId="3610"/>
    <cellStyle name="Calculation 4 4 8" xfId="5139"/>
    <cellStyle name="Calculation 4 5" xfId="164"/>
    <cellStyle name="Calculation 4 5 2" xfId="2390"/>
    <cellStyle name="Calculation 4 5 2 2" xfId="4803"/>
    <cellStyle name="Calculation 4 5 2 3" xfId="5512"/>
    <cellStyle name="Calculation 4 5 2 4" xfId="5786"/>
    <cellStyle name="Calculation 4 5 3" xfId="2806"/>
    <cellStyle name="Calculation 4 5 3 2" xfId="3413"/>
    <cellStyle name="Calculation 4 5 3 3" xfId="5058"/>
    <cellStyle name="Calculation 4 5 4" xfId="2685"/>
    <cellStyle name="Calculation 4 5 5" xfId="3522"/>
    <cellStyle name="Calculation 4 5 6" xfId="5365"/>
    <cellStyle name="Calculation 4 6" xfId="289"/>
    <cellStyle name="Calculation 4 6 2" xfId="2911"/>
    <cellStyle name="Calculation 4 6 3" xfId="3093"/>
    <cellStyle name="Calculation 4 6 4" xfId="5008"/>
    <cellStyle name="Calculation 4 7" xfId="2334"/>
    <cellStyle name="Calculation 4 7 2" xfId="4747"/>
    <cellStyle name="Calculation 4 7 3" xfId="5456"/>
    <cellStyle name="Calculation 4 7 4" xfId="5730"/>
    <cellStyle name="Calculation 4 8" xfId="2352"/>
    <cellStyle name="Calculation 4 8 2" xfId="4765"/>
    <cellStyle name="Calculation 4 8 3" xfId="5474"/>
    <cellStyle name="Calculation 4 8 4" xfId="5748"/>
    <cellStyle name="Calculation 4 9" xfId="2765"/>
    <cellStyle name="Calculation 4 9 2" xfId="3444"/>
    <cellStyle name="Calculation 4 9 3" xfId="2578"/>
    <cellStyle name="Calculation 5" xfId="80"/>
    <cellStyle name="Calculation 5 10" xfId="5411"/>
    <cellStyle name="Calculation 5 2" xfId="131"/>
    <cellStyle name="Calculation 5 2 2" xfId="2366"/>
    <cellStyle name="Calculation 5 2 2 2" xfId="4779"/>
    <cellStyle name="Calculation 5 2 2 3" xfId="5488"/>
    <cellStyle name="Calculation 5 2 2 4" xfId="5762"/>
    <cellStyle name="Calculation 5 2 3" xfId="2789"/>
    <cellStyle name="Calculation 5 2 3 2" xfId="3427"/>
    <cellStyle name="Calculation 5 2 3 3" xfId="5064"/>
    <cellStyle name="Calculation 5 2 4" xfId="2672"/>
    <cellStyle name="Calculation 5 2 5" xfId="3535"/>
    <cellStyle name="Calculation 5 2 6" xfId="5369"/>
    <cellStyle name="Calculation 5 3" xfId="259"/>
    <cellStyle name="Calculation 5 3 2" xfId="2382"/>
    <cellStyle name="Calculation 5 3 2 2" xfId="4795"/>
    <cellStyle name="Calculation 5 3 2 3" xfId="5504"/>
    <cellStyle name="Calculation 5 3 2 4" xfId="5778"/>
    <cellStyle name="Calculation 5 3 3" xfId="2883"/>
    <cellStyle name="Calculation 5 3 4" xfId="3229"/>
    <cellStyle name="Calculation 5 3 5" xfId="5288"/>
    <cellStyle name="Calculation 5 4" xfId="2413"/>
    <cellStyle name="Calculation 5 4 2" xfId="2398"/>
    <cellStyle name="Calculation 5 4 2 2" xfId="4811"/>
    <cellStyle name="Calculation 5 4 2 3" xfId="5520"/>
    <cellStyle name="Calculation 5 4 2 4" xfId="5794"/>
    <cellStyle name="Calculation 5 4 3" xfId="4826"/>
    <cellStyle name="Calculation 5 4 4" xfId="5535"/>
    <cellStyle name="Calculation 5 4 5" xfId="5809"/>
    <cellStyle name="Calculation 5 5" xfId="2389"/>
    <cellStyle name="Calculation 5 5 2" xfId="4802"/>
    <cellStyle name="Calculation 5 5 3" xfId="5511"/>
    <cellStyle name="Calculation 5 5 4" xfId="5785"/>
    <cellStyle name="Calculation 5 6" xfId="2470"/>
    <cellStyle name="Calculation 5 6 2" xfId="4883"/>
    <cellStyle name="Calculation 5 6 3" xfId="5592"/>
    <cellStyle name="Calculation 5 6 4" xfId="5866"/>
    <cellStyle name="Calculation 5 7" xfId="2775"/>
    <cellStyle name="Calculation 5 7 2" xfId="3434"/>
    <cellStyle name="Calculation 5 7 3" xfId="5069"/>
    <cellStyle name="Calculation 5 8" xfId="2565"/>
    <cellStyle name="Calculation 5 9" xfId="3899"/>
    <cellStyle name="Calculation 6" xfId="203"/>
    <cellStyle name="Calculation 6 2" xfId="325"/>
    <cellStyle name="Calculation 6 2 2" xfId="2946"/>
    <cellStyle name="Calculation 6 2 2 2" xfId="3060"/>
    <cellStyle name="Calculation 6 2 2 3" xfId="5266"/>
    <cellStyle name="Calculation 6 2 3" xfId="2717"/>
    <cellStyle name="Calculation 6 2 4" xfId="3490"/>
    <cellStyle name="Calculation 6 2 5" xfId="5349"/>
    <cellStyle name="Calculation 6 3" xfId="1598"/>
    <cellStyle name="Calculation 6 3 2" xfId="4015"/>
    <cellStyle name="Calculation 6 3 3" xfId="5189"/>
    <cellStyle name="Calculation 6 3 4" xfId="2798"/>
    <cellStyle name="Calculation 6 4" xfId="2546"/>
    <cellStyle name="Calculation 6 4 2" xfId="4958"/>
    <cellStyle name="Calculation 6 4 3" xfId="5668"/>
    <cellStyle name="Calculation 6 4 4" xfId="5941"/>
    <cellStyle name="Calculation 6 5" xfId="2842"/>
    <cellStyle name="Calculation 6 5 2" xfId="3380"/>
    <cellStyle name="Calculation 6 5 3" xfId="5306"/>
    <cellStyle name="Calculation 6 6" xfId="2630"/>
    <cellStyle name="Calculation 6 7" xfId="3648"/>
    <cellStyle name="Calculation 6 8" xfId="5387"/>
    <cellStyle name="Calculation 7" xfId="2752"/>
    <cellStyle name="Calculation 7 2" xfId="2605"/>
    <cellStyle name="Calculation 7 3" xfId="5094"/>
    <cellStyle name="Check Cell" xfId="27"/>
    <cellStyle name="Check Cell 2" xfId="132"/>
    <cellStyle name="Comma 2" xfId="75"/>
    <cellStyle name="Comma 2 2" xfId="101"/>
    <cellStyle name="Comma 2 2 2" xfId="280"/>
    <cellStyle name="Comma 2 2 3" xfId="153"/>
    <cellStyle name="Comma 2 3" xfId="151"/>
    <cellStyle name="Comma 2 3 2" xfId="269"/>
    <cellStyle name="Comma 2 3 3" xfId="268"/>
    <cellStyle name="Comma 2 4" xfId="300"/>
    <cellStyle name="Comma 3" xfId="178"/>
    <cellStyle name="Comma 4" xfId="1621"/>
    <cellStyle name="Detail" xfId="275"/>
    <cellStyle name="Detail 2" xfId="281"/>
    <cellStyle name="Detail 2 2" xfId="180"/>
    <cellStyle name="Detail 2 2 2" xfId="1624"/>
    <cellStyle name="Detail 2 2 2 2" xfId="4037"/>
    <cellStyle name="Detail 2 2 2 3" xfId="5212"/>
    <cellStyle name="Detail 2 2 2 4" xfId="5226"/>
    <cellStyle name="Detail 2 2 3" xfId="2819"/>
    <cellStyle name="Detail 2 2 4" xfId="3403"/>
    <cellStyle name="Detail 2 2 5" xfId="5317"/>
    <cellStyle name="Detail 2 3" xfId="150"/>
    <cellStyle name="Detail 2 3 2" xfId="266"/>
    <cellStyle name="Detail 2 3 2 2" xfId="1626"/>
    <cellStyle name="Detail 2 3 2 2 2" xfId="4039"/>
    <cellStyle name="Detail 2 3 2 2 3" xfId="5214"/>
    <cellStyle name="Detail 2 3 2 2 4" xfId="2558"/>
    <cellStyle name="Detail 2 3 2 3" xfId="2890"/>
    <cellStyle name="Detail 2 3 2 4" xfId="2784"/>
    <cellStyle name="Detail 2 3 2 5" xfId="5285"/>
    <cellStyle name="Detail 2 3 3" xfId="1625"/>
    <cellStyle name="Detail 2 3 3 2" xfId="4038"/>
    <cellStyle name="Detail 2 3 3 3" xfId="5213"/>
    <cellStyle name="Detail 2 3 3 4" xfId="5229"/>
    <cellStyle name="Detail 2 3 4" xfId="2795"/>
    <cellStyle name="Detail 2 3 5" xfId="3421"/>
    <cellStyle name="Detail 2 3 6" xfId="5328"/>
    <cellStyle name="Detail 2 4" xfId="1623"/>
    <cellStyle name="Detail 2 4 2" xfId="2439"/>
    <cellStyle name="Detail 2 4 2 2" xfId="4852"/>
    <cellStyle name="Detail 2 4 2 3" xfId="5561"/>
    <cellStyle name="Detail 2 4 2 4" xfId="5835"/>
    <cellStyle name="Detail 2 4 3" xfId="2313"/>
    <cellStyle name="Detail 2 4 3 2" xfId="4726"/>
    <cellStyle name="Detail 2 4 3 3" xfId="5435"/>
    <cellStyle name="Detail 2 4 3 4" xfId="5709"/>
    <cellStyle name="Detail 2 4 4" xfId="4036"/>
    <cellStyle name="Detail 2 4 5" xfId="5211"/>
    <cellStyle name="Detail 2 4 6" xfId="2880"/>
    <cellStyle name="Detail 2 5" xfId="276"/>
    <cellStyle name="Detail 2 5 2" xfId="2900"/>
    <cellStyle name="Detail 2 5 3" xfId="4001"/>
    <cellStyle name="Detail 2 5 4" xfId="5282"/>
    <cellStyle name="Detail 2 6" xfId="2527"/>
    <cellStyle name="Detail 2 6 2" xfId="4940"/>
    <cellStyle name="Detail 2 6 3" xfId="5649"/>
    <cellStyle name="Detail 2 6 4" xfId="5923"/>
    <cellStyle name="Detail 2 7" xfId="2903"/>
    <cellStyle name="Detail 2 8" xfId="2559"/>
    <cellStyle name="Detail 2 9" xfId="5016"/>
    <cellStyle name="Detail 3" xfId="265"/>
    <cellStyle name="Detail 3 2" xfId="1627"/>
    <cellStyle name="Detail 3 2 2" xfId="4040"/>
    <cellStyle name="Detail 3 2 3" xfId="5215"/>
    <cellStyle name="Detail 3 2 4" xfId="5227"/>
    <cellStyle name="Detail 3 3" xfId="2889"/>
    <cellStyle name="Detail 3 4" xfId="3197"/>
    <cellStyle name="Detail 3 5" xfId="5019"/>
    <cellStyle name="Detail 4" xfId="264"/>
    <cellStyle name="Detail 4 2" xfId="1628"/>
    <cellStyle name="Detail 4 2 2" xfId="2444"/>
    <cellStyle name="Detail 4 2 2 2" xfId="4857"/>
    <cellStyle name="Detail 4 2 2 3" xfId="5566"/>
    <cellStyle name="Detail 4 2 2 4" xfId="5840"/>
    <cellStyle name="Detail 4 2 3" xfId="2312"/>
    <cellStyle name="Detail 4 2 3 2" xfId="4725"/>
    <cellStyle name="Detail 4 2 3 3" xfId="5434"/>
    <cellStyle name="Detail 4 2 3 4" xfId="5708"/>
    <cellStyle name="Detail 4 2 4" xfId="4041"/>
    <cellStyle name="Detail 4 2 5" xfId="5216"/>
    <cellStyle name="Detail 4 2 6" xfId="5228"/>
    <cellStyle name="Detail 4 3" xfId="1590"/>
    <cellStyle name="Detail 4 3 2" xfId="4007"/>
    <cellStyle name="Detail 4 3 3" xfId="5181"/>
    <cellStyle name="Detail 4 3 4" xfId="5243"/>
    <cellStyle name="Detail 4 4" xfId="2408"/>
    <cellStyle name="Detail 4 4 2" xfId="4821"/>
    <cellStyle name="Detail 4 4 3" xfId="5530"/>
    <cellStyle name="Detail 4 4 4" xfId="5804"/>
    <cellStyle name="Detail 4 5" xfId="2888"/>
    <cellStyle name="Detail 4 6" xfId="3204"/>
    <cellStyle name="Detail 4 7" xfId="5287"/>
    <cellStyle name="Detail 5" xfId="1622"/>
    <cellStyle name="Detail 5 2" xfId="4035"/>
    <cellStyle name="Detail 5 3" xfId="5210"/>
    <cellStyle name="Detail 5 4" xfId="2572"/>
    <cellStyle name="Detail 6" xfId="2899"/>
    <cellStyle name="Detail 7" xfId="2818"/>
    <cellStyle name="Detail 8" xfId="5281"/>
    <cellStyle name="Explanatory Text" xfId="28"/>
    <cellStyle name="Explanatory Text 2" xfId="133"/>
    <cellStyle name="Good" xfId="29"/>
    <cellStyle name="Good 2" xfId="134"/>
    <cellStyle name="Head" xfId="263"/>
    <cellStyle name="Head 2" xfId="262"/>
    <cellStyle name="Head 2 2" xfId="261"/>
    <cellStyle name="Head 2 2 2" xfId="1631"/>
    <cellStyle name="Head 2 2 2 2" xfId="4044"/>
    <cellStyle name="Head 2 2 2 3" xfId="5219"/>
    <cellStyle name="Head 2 2 2 4" xfId="3996"/>
    <cellStyle name="Head 2 2 3" xfId="2885"/>
    <cellStyle name="Head 2 2 4" xfId="3217"/>
    <cellStyle name="Head 2 2 5" xfId="5021"/>
    <cellStyle name="Head 2 3" xfId="301"/>
    <cellStyle name="Head 2 3 2" xfId="260"/>
    <cellStyle name="Head 2 3 2 2" xfId="1633"/>
    <cellStyle name="Head 2 3 2 2 2" xfId="4046"/>
    <cellStyle name="Head 2 3 2 2 3" xfId="5221"/>
    <cellStyle name="Head 2 3 2 2 4" xfId="2901"/>
    <cellStyle name="Head 2 3 2 3" xfId="2884"/>
    <cellStyle name="Head 2 3 2 4" xfId="3218"/>
    <cellStyle name="Head 2 3 2 5" xfId="5289"/>
    <cellStyle name="Head 2 3 3" xfId="1632"/>
    <cellStyle name="Head 2 3 3 2" xfId="4045"/>
    <cellStyle name="Head 2 3 3 3" xfId="5220"/>
    <cellStyle name="Head 2 3 3 4" xfId="2879"/>
    <cellStyle name="Head 2 3 4" xfId="2923"/>
    <cellStyle name="Head 2 3 5" xfId="3082"/>
    <cellStyle name="Head 2 3 6" xfId="5002"/>
    <cellStyle name="Head 2 4" xfId="1630"/>
    <cellStyle name="Head 2 4 2" xfId="2445"/>
    <cellStyle name="Head 2 4 2 2" xfId="4858"/>
    <cellStyle name="Head 2 4 2 3" xfId="5567"/>
    <cellStyle name="Head 2 4 2 4" xfId="5841"/>
    <cellStyle name="Head 2 4 3" xfId="2311"/>
    <cellStyle name="Head 2 4 3 2" xfId="4724"/>
    <cellStyle name="Head 2 4 3 3" xfId="5433"/>
    <cellStyle name="Head 2 4 3 4" xfId="5707"/>
    <cellStyle name="Head 2 4 4" xfId="4043"/>
    <cellStyle name="Head 2 4 5" xfId="5218"/>
    <cellStyle name="Head 2 4 6" xfId="2583"/>
    <cellStyle name="Head 2 5" xfId="1588"/>
    <cellStyle name="Head 2 5 2" xfId="4005"/>
    <cellStyle name="Head 2 5 3" xfId="5179"/>
    <cellStyle name="Head 2 5 4" xfId="2566"/>
    <cellStyle name="Head 2 6" xfId="2407"/>
    <cellStyle name="Head 2 6 2" xfId="4820"/>
    <cellStyle name="Head 2 6 3" xfId="5529"/>
    <cellStyle name="Head 2 6 4" xfId="5803"/>
    <cellStyle name="Head 2 7" xfId="2886"/>
    <cellStyle name="Head 2 8" xfId="3216"/>
    <cellStyle name="Head 2 9" xfId="5020"/>
    <cellStyle name="Head 3" xfId="258"/>
    <cellStyle name="Head 3 2" xfId="1634"/>
    <cellStyle name="Head 3 2 2" xfId="4047"/>
    <cellStyle name="Head 3 2 3" xfId="5222"/>
    <cellStyle name="Head 3 2 4" xfId="2787"/>
    <cellStyle name="Head 3 3" xfId="2882"/>
    <cellStyle name="Head 3 4" xfId="3237"/>
    <cellStyle name="Head 3 5" xfId="5022"/>
    <cellStyle name="Head 4" xfId="257"/>
    <cellStyle name="Head 4 2" xfId="1635"/>
    <cellStyle name="Head 4 2 2" xfId="2447"/>
    <cellStyle name="Head 4 2 2 2" xfId="4860"/>
    <cellStyle name="Head 4 2 2 3" xfId="5569"/>
    <cellStyle name="Head 4 2 2 4" xfId="5843"/>
    <cellStyle name="Head 4 2 3" xfId="2464"/>
    <cellStyle name="Head 4 2 3 2" xfId="4877"/>
    <cellStyle name="Head 4 2 3 3" xfId="5586"/>
    <cellStyle name="Head 4 2 3 4" xfId="5860"/>
    <cellStyle name="Head 4 2 4" xfId="4048"/>
    <cellStyle name="Head 4 2 5" xfId="5223"/>
    <cellStyle name="Head 4 2 6" xfId="2878"/>
    <cellStyle name="Head 4 3" xfId="1586"/>
    <cellStyle name="Head 4 3 2" xfId="4003"/>
    <cellStyle name="Head 4 3 3" xfId="5177"/>
    <cellStyle name="Head 4 3 4" xfId="5237"/>
    <cellStyle name="Head 4 4" xfId="2526"/>
    <cellStyle name="Head 4 4 2" xfId="4939"/>
    <cellStyle name="Head 4 4 3" xfId="5648"/>
    <cellStyle name="Head 4 4 4" xfId="5922"/>
    <cellStyle name="Head 4 5" xfId="2881"/>
    <cellStyle name="Head 4 6" xfId="3238"/>
    <cellStyle name="Head 4 7" xfId="5290"/>
    <cellStyle name="Head 5" xfId="1629"/>
    <cellStyle name="Head 5 2" xfId="4042"/>
    <cellStyle name="Head 5 3" xfId="5217"/>
    <cellStyle name="Head 5 4" xfId="2561"/>
    <cellStyle name="Head 6" xfId="2887"/>
    <cellStyle name="Head 7" xfId="3215"/>
    <cellStyle name="Head 8" xfId="5284"/>
    <cellStyle name="Heading 1" xfId="30"/>
    <cellStyle name="Heading 1 2" xfId="135"/>
    <cellStyle name="Heading 2" xfId="31"/>
    <cellStyle name="Heading 2 2" xfId="136"/>
    <cellStyle name="Heading 3" xfId="32"/>
    <cellStyle name="Heading 3 2" xfId="137"/>
    <cellStyle name="Heading 4" xfId="33"/>
    <cellStyle name="Heading 4 2" xfId="138"/>
    <cellStyle name="Hiperveza 2" xfId="256"/>
    <cellStyle name="Hyperlink 2" xfId="52"/>
    <cellStyle name="Hyperlink 2 2" xfId="91"/>
    <cellStyle name="Hyperlink 2 2 2" xfId="1578"/>
    <cellStyle name="Hyperlink 2 2 3" xfId="254"/>
    <cellStyle name="Hyperlink 2 2 4" xfId="279"/>
    <cellStyle name="Hyperlink 2 3" xfId="103"/>
    <cellStyle name="Hyperlink 2 3 2" xfId="253"/>
    <cellStyle name="Hyperlink 2 4" xfId="255"/>
    <cellStyle name="Hyperlink 3" xfId="148"/>
    <cellStyle name="Hyperlink 3 2" xfId="251"/>
    <cellStyle name="Hyperlink 3 3" xfId="250"/>
    <cellStyle name="Hyperlink 3 4" xfId="252"/>
    <cellStyle name="Hyperlink 4" xfId="249"/>
    <cellStyle name="Hyperlink 5" xfId="92"/>
    <cellStyle name="Hyperlink 6" xfId="247"/>
    <cellStyle name="Hyperlink 7" xfId="246"/>
    <cellStyle name="Hyperlink 8" xfId="73"/>
    <cellStyle name="Input" xfId="34"/>
    <cellStyle name="Input 2" xfId="66"/>
    <cellStyle name="Input 2 10" xfId="2769"/>
    <cellStyle name="Input 2 10 2" xfId="3440"/>
    <cellStyle name="Input 2 10 3" xfId="5075"/>
    <cellStyle name="Input 2 11" xfId="2596"/>
    <cellStyle name="Input 2 12" xfId="3802"/>
    <cellStyle name="Input 2 13" xfId="5403"/>
    <cellStyle name="Input 2 2" xfId="186"/>
    <cellStyle name="Input 2 2 10" xfId="5397"/>
    <cellStyle name="Input 2 2 2" xfId="308"/>
    <cellStyle name="Input 2 2 2 2" xfId="2511"/>
    <cellStyle name="Input 2 2 2 2 2" xfId="4924"/>
    <cellStyle name="Input 2 2 2 2 3" xfId="5633"/>
    <cellStyle name="Input 2 2 2 2 4" xfId="5907"/>
    <cellStyle name="Input 2 2 2 3" xfId="2929"/>
    <cellStyle name="Input 2 2 2 3 2" xfId="3076"/>
    <cellStyle name="Input 2 2 2 3 3" xfId="5274"/>
    <cellStyle name="Input 2 2 2 4" xfId="2700"/>
    <cellStyle name="Input 2 2 2 5" xfId="3507"/>
    <cellStyle name="Input 2 2 2 6" xfId="5354"/>
    <cellStyle name="Input 2 2 3" xfId="1614"/>
    <cellStyle name="Input 2 2 3 2" xfId="2433"/>
    <cellStyle name="Input 2 2 3 2 2" xfId="4846"/>
    <cellStyle name="Input 2 2 3 2 3" xfId="5555"/>
    <cellStyle name="Input 2 2 3 2 4" xfId="5829"/>
    <cellStyle name="Input 2 2 3 3" xfId="4028"/>
    <cellStyle name="Input 2 2 3 4" xfId="5204"/>
    <cellStyle name="Input 2 2 3 5" xfId="2568"/>
    <cellStyle name="Input 2 2 4" xfId="2319"/>
    <cellStyle name="Input 2 2 4 2" xfId="2462"/>
    <cellStyle name="Input 2 2 4 2 2" xfId="4875"/>
    <cellStyle name="Input 2 2 4 2 3" xfId="5584"/>
    <cellStyle name="Input 2 2 4 2 4" xfId="5858"/>
    <cellStyle name="Input 2 2 4 3" xfId="4732"/>
    <cellStyle name="Input 2 2 4 4" xfId="5441"/>
    <cellStyle name="Input 2 2 4 5" xfId="5715"/>
    <cellStyle name="Input 2 2 5" xfId="2463"/>
    <cellStyle name="Input 2 2 5 2" xfId="4876"/>
    <cellStyle name="Input 2 2 5 3" xfId="5585"/>
    <cellStyle name="Input 2 2 5 4" xfId="5859"/>
    <cellStyle name="Input 2 2 6" xfId="2451"/>
    <cellStyle name="Input 2 2 6 2" xfId="4864"/>
    <cellStyle name="Input 2 2 6 3" xfId="5573"/>
    <cellStyle name="Input 2 2 6 4" xfId="5847"/>
    <cellStyle name="Input 2 2 7" xfId="2825"/>
    <cellStyle name="Input 2 2 7 2" xfId="3397"/>
    <cellStyle name="Input 2 2 7 3" xfId="5050"/>
    <cellStyle name="Input 2 2 8" xfId="2613"/>
    <cellStyle name="Input 2 2 9" xfId="3663"/>
    <cellStyle name="Input 2 3" xfId="224"/>
    <cellStyle name="Input 2 3 2" xfId="346"/>
    <cellStyle name="Input 2 3 2 2" xfId="2967"/>
    <cellStyle name="Input 2 3 2 2 2" xfId="3003"/>
    <cellStyle name="Input 2 3 2 2 3" xfId="5253"/>
    <cellStyle name="Input 2 3 2 3" xfId="2738"/>
    <cellStyle name="Input 2 3 2 4" xfId="3469"/>
    <cellStyle name="Input 2 3 2 5" xfId="5104"/>
    <cellStyle name="Input 2 3 3" xfId="2443"/>
    <cellStyle name="Input 2 3 3 2" xfId="4856"/>
    <cellStyle name="Input 2 3 3 3" xfId="5565"/>
    <cellStyle name="Input 2 3 3 4" xfId="5839"/>
    <cellStyle name="Input 2 3 4" xfId="2296"/>
    <cellStyle name="Input 2 3 4 2" xfId="4709"/>
    <cellStyle name="Input 2 3 4 3" xfId="5418"/>
    <cellStyle name="Input 2 3 4 4" xfId="5692"/>
    <cellStyle name="Input 2 3 5" xfId="2556"/>
    <cellStyle name="Input 2 3 5 2" xfId="4968"/>
    <cellStyle name="Input 2 3 5 3" xfId="5678"/>
    <cellStyle name="Input 2 3 5 4" xfId="5951"/>
    <cellStyle name="Input 2 3 6" xfId="2863"/>
    <cellStyle name="Input 2 3 6 2" xfId="3253"/>
    <cellStyle name="Input 2 3 6 3" xfId="5297"/>
    <cellStyle name="Input 2 3 7" xfId="2651"/>
    <cellStyle name="Input 2 3 8" xfId="3618"/>
    <cellStyle name="Input 2 3 9" xfId="5378"/>
    <cellStyle name="Input 2 4" xfId="213"/>
    <cellStyle name="Input 2 4 2" xfId="335"/>
    <cellStyle name="Input 2 4 2 2" xfId="2956"/>
    <cellStyle name="Input 2 4 2 2 2" xfId="3050"/>
    <cellStyle name="Input 2 4 2 2 3" xfId="5262"/>
    <cellStyle name="Input 2 4 2 3" xfId="2727"/>
    <cellStyle name="Input 2 4 2 4" xfId="3480"/>
    <cellStyle name="Input 2 4 2 5" xfId="5109"/>
    <cellStyle name="Input 2 4 3" xfId="2341"/>
    <cellStyle name="Input 2 4 3 2" xfId="4754"/>
    <cellStyle name="Input 2 4 3 3" xfId="5463"/>
    <cellStyle name="Input 2 4 3 4" xfId="5737"/>
    <cellStyle name="Input 2 4 4" xfId="2295"/>
    <cellStyle name="Input 2 4 4 2" xfId="4708"/>
    <cellStyle name="Input 2 4 4 3" xfId="5417"/>
    <cellStyle name="Input 2 4 4 4" xfId="5691"/>
    <cellStyle name="Input 2 4 5" xfId="2852"/>
    <cellStyle name="Input 2 4 5 2" xfId="3290"/>
    <cellStyle name="Input 2 4 5 3" xfId="5037"/>
    <cellStyle name="Input 2 4 6" xfId="2640"/>
    <cellStyle name="Input 2 4 7" xfId="3638"/>
    <cellStyle name="Input 2 4 8" xfId="5150"/>
    <cellStyle name="Input 2 5" xfId="168"/>
    <cellStyle name="Input 2 5 2" xfId="2396"/>
    <cellStyle name="Input 2 5 2 2" xfId="4809"/>
    <cellStyle name="Input 2 5 2 3" xfId="5518"/>
    <cellStyle name="Input 2 5 2 4" xfId="5792"/>
    <cellStyle name="Input 2 5 3" xfId="2810"/>
    <cellStyle name="Input 2 5 3 2" xfId="3409"/>
    <cellStyle name="Input 2 5 3 3" xfId="5056"/>
    <cellStyle name="Input 2 5 4" xfId="2689"/>
    <cellStyle name="Input 2 5 5" xfId="3518"/>
    <cellStyle name="Input 2 5 6" xfId="5128"/>
    <cellStyle name="Input 2 6" xfId="293"/>
    <cellStyle name="Input 2 6 2" xfId="2453"/>
    <cellStyle name="Input 2 6 2 2" xfId="4866"/>
    <cellStyle name="Input 2 6 2 3" xfId="5575"/>
    <cellStyle name="Input 2 6 2 4" xfId="5849"/>
    <cellStyle name="Input 2 6 3" xfId="2915"/>
    <cellStyle name="Input 2 6 4" xfId="3089"/>
    <cellStyle name="Input 2 6 5" xfId="3761"/>
    <cellStyle name="Input 2 7" xfId="1602"/>
    <cellStyle name="Input 2 7 2" xfId="4019"/>
    <cellStyle name="Input 2 7 3" xfId="5193"/>
    <cellStyle name="Input 2 7 4" xfId="5224"/>
    <cellStyle name="Input 2 8" xfId="2329"/>
    <cellStyle name="Input 2 8 2" xfId="4742"/>
    <cellStyle name="Input 2 8 3" xfId="5451"/>
    <cellStyle name="Input 2 8 4" xfId="5725"/>
    <cellStyle name="Input 2 9" xfId="2418"/>
    <cellStyle name="Input 2 9 2" xfId="4831"/>
    <cellStyle name="Input 2 9 3" xfId="5540"/>
    <cellStyle name="Input 2 9 4" xfId="5814"/>
    <cellStyle name="Input 3" xfId="61"/>
    <cellStyle name="Input 3 10" xfId="2591"/>
    <cellStyle name="Input 3 11" xfId="3831"/>
    <cellStyle name="Input 3 12" xfId="5404"/>
    <cellStyle name="Input 3 2" xfId="191"/>
    <cellStyle name="Input 3 2 2" xfId="313"/>
    <cellStyle name="Input 3 2 2 2" xfId="2934"/>
    <cellStyle name="Input 3 2 2 2 2" xfId="3071"/>
    <cellStyle name="Input 3 2 2 2 3" xfId="4996"/>
    <cellStyle name="Input 3 2 2 3" xfId="2705"/>
    <cellStyle name="Input 3 2 2 4" xfId="3502"/>
    <cellStyle name="Input 3 2 2 5" xfId="5120"/>
    <cellStyle name="Input 3 2 3" xfId="1601"/>
    <cellStyle name="Input 3 2 3 2" xfId="4018"/>
    <cellStyle name="Input 3 2 3 3" xfId="5192"/>
    <cellStyle name="Input 3 2 3 4" xfId="2892"/>
    <cellStyle name="Input 3 2 4" xfId="2409"/>
    <cellStyle name="Input 3 2 4 2" xfId="4822"/>
    <cellStyle name="Input 3 2 4 3" xfId="5531"/>
    <cellStyle name="Input 3 2 4 4" xfId="5805"/>
    <cellStyle name="Input 3 2 5" xfId="2542"/>
    <cellStyle name="Input 3 2 5 2" xfId="4954"/>
    <cellStyle name="Input 3 2 5 3" xfId="5664"/>
    <cellStyle name="Input 3 2 5 4" xfId="5937"/>
    <cellStyle name="Input 3 2 6" xfId="2830"/>
    <cellStyle name="Input 3 2 6 2" xfId="3392"/>
    <cellStyle name="Input 3 2 6 3" xfId="5310"/>
    <cellStyle name="Input 3 2 7" xfId="2618"/>
    <cellStyle name="Input 3 2 8" xfId="3658"/>
    <cellStyle name="Input 3 2 9" xfId="5160"/>
    <cellStyle name="Input 3 3" xfId="219"/>
    <cellStyle name="Input 3 3 2" xfId="341"/>
    <cellStyle name="Input 3 3 2 2" xfId="2962"/>
    <cellStyle name="Input 3 3 2 2 2" xfId="3008"/>
    <cellStyle name="Input 3 3 2 2 3" xfId="4982"/>
    <cellStyle name="Input 3 3 2 3" xfId="2733"/>
    <cellStyle name="Input 3 3 2 4" xfId="3474"/>
    <cellStyle name="Input 3 3 2 5" xfId="5342"/>
    <cellStyle name="Input 3 3 3" xfId="2489"/>
    <cellStyle name="Input 3 3 3 2" xfId="4902"/>
    <cellStyle name="Input 3 3 3 3" xfId="5611"/>
    <cellStyle name="Input 3 3 3 4" xfId="5885"/>
    <cellStyle name="Input 3 3 4" xfId="2513"/>
    <cellStyle name="Input 3 3 4 2" xfId="4926"/>
    <cellStyle name="Input 3 3 4 3" xfId="5635"/>
    <cellStyle name="Input 3 3 4 4" xfId="5909"/>
    <cellStyle name="Input 3 3 5" xfId="2858"/>
    <cellStyle name="Input 3 3 5 2" xfId="3258"/>
    <cellStyle name="Input 3 3 5 3" xfId="5298"/>
    <cellStyle name="Input 3 3 6" xfId="2646"/>
    <cellStyle name="Input 3 3 7" xfId="3632"/>
    <cellStyle name="Input 3 3 8" xfId="5379"/>
    <cellStyle name="Input 3 4" xfId="209"/>
    <cellStyle name="Input 3 4 2" xfId="331"/>
    <cellStyle name="Input 3 4 2 2" xfId="2952"/>
    <cellStyle name="Input 3 4 2 2 2" xfId="3054"/>
    <cellStyle name="Input 3 4 2 2 3" xfId="5260"/>
    <cellStyle name="Input 3 4 2 3" xfId="2723"/>
    <cellStyle name="Input 3 4 2 4" xfId="3484"/>
    <cellStyle name="Input 3 4 2 5" xfId="5110"/>
    <cellStyle name="Input 3 4 3" xfId="1596"/>
    <cellStyle name="Input 3 4 3 2" xfId="4013"/>
    <cellStyle name="Input 3 4 3 3" xfId="5187"/>
    <cellStyle name="Input 3 4 3 4" xfId="5239"/>
    <cellStyle name="Input 3 4 4" xfId="2428"/>
    <cellStyle name="Input 3 4 4 2" xfId="4841"/>
    <cellStyle name="Input 3 4 4 3" xfId="5550"/>
    <cellStyle name="Input 3 4 4 4" xfId="5824"/>
    <cellStyle name="Input 3 4 5" xfId="2848"/>
    <cellStyle name="Input 3 4 5 2" xfId="3348"/>
    <cellStyle name="Input 3 4 5 3" xfId="5039"/>
    <cellStyle name="Input 3 4 6" xfId="2636"/>
    <cellStyle name="Input 3 4 7" xfId="3642"/>
    <cellStyle name="Input 3 4 8" xfId="5152"/>
    <cellStyle name="Input 3 5" xfId="163"/>
    <cellStyle name="Input 3 5 2" xfId="2501"/>
    <cellStyle name="Input 3 5 2 2" xfId="4914"/>
    <cellStyle name="Input 3 5 2 3" xfId="5623"/>
    <cellStyle name="Input 3 5 2 4" xfId="5897"/>
    <cellStyle name="Input 3 5 3" xfId="2805"/>
    <cellStyle name="Input 3 5 3 2" xfId="3414"/>
    <cellStyle name="Input 3 5 3 3" xfId="5059"/>
    <cellStyle name="Input 3 5 4" xfId="2684"/>
    <cellStyle name="Input 3 5 5" xfId="3523"/>
    <cellStyle name="Input 3 5 6" xfId="5362"/>
    <cellStyle name="Input 3 6" xfId="288"/>
    <cellStyle name="Input 3 6 2" xfId="2910"/>
    <cellStyle name="Input 3 6 3" xfId="3094"/>
    <cellStyle name="Input 3 6 4" xfId="5011"/>
    <cellStyle name="Input 3 7" xfId="2333"/>
    <cellStyle name="Input 3 7 2" xfId="4746"/>
    <cellStyle name="Input 3 7 3" xfId="5455"/>
    <cellStyle name="Input 3 7 4" xfId="5729"/>
    <cellStyle name="Input 3 8" xfId="2331"/>
    <cellStyle name="Input 3 8 2" xfId="4744"/>
    <cellStyle name="Input 3 8 3" xfId="5453"/>
    <cellStyle name="Input 3 8 4" xfId="5727"/>
    <cellStyle name="Input 3 9" xfId="2764"/>
    <cellStyle name="Input 3 9 2" xfId="3445"/>
    <cellStyle name="Input 3 9 3" xfId="3886"/>
    <cellStyle name="Input 4" xfId="65"/>
    <cellStyle name="Input 4 10" xfId="2595"/>
    <cellStyle name="Input 4 11" xfId="3803"/>
    <cellStyle name="Input 4 12" xfId="5400"/>
    <cellStyle name="Input 4 2" xfId="187"/>
    <cellStyle name="Input 4 2 2" xfId="309"/>
    <cellStyle name="Input 4 2 2 2" xfId="2930"/>
    <cellStyle name="Input 4 2 2 2 2" xfId="3075"/>
    <cellStyle name="Input 4 2 2 2 3" xfId="4998"/>
    <cellStyle name="Input 4 2 2 3" xfId="2701"/>
    <cellStyle name="Input 4 2 2 4" xfId="3506"/>
    <cellStyle name="Input 4 2 2 5" xfId="5357"/>
    <cellStyle name="Input 4 2 3" xfId="2420"/>
    <cellStyle name="Input 4 2 3 2" xfId="4833"/>
    <cellStyle name="Input 4 2 3 3" xfId="5542"/>
    <cellStyle name="Input 4 2 3 4" xfId="5816"/>
    <cellStyle name="Input 4 2 4" xfId="2367"/>
    <cellStyle name="Input 4 2 4 2" xfId="4780"/>
    <cellStyle name="Input 4 2 4 3" xfId="5489"/>
    <cellStyle name="Input 4 2 4 4" xfId="5763"/>
    <cellStyle name="Input 4 2 5" xfId="2539"/>
    <cellStyle name="Input 4 2 5 2" xfId="4951"/>
    <cellStyle name="Input 4 2 5 3" xfId="5661"/>
    <cellStyle name="Input 4 2 5 4" xfId="5934"/>
    <cellStyle name="Input 4 2 6" xfId="2826"/>
    <cellStyle name="Input 4 2 6 2" xfId="3396"/>
    <cellStyle name="Input 4 2 6 3" xfId="5314"/>
    <cellStyle name="Input 4 2 7" xfId="2614"/>
    <cellStyle name="Input 4 2 8" xfId="3662"/>
    <cellStyle name="Input 4 2 9" xfId="5162"/>
    <cellStyle name="Input 4 3" xfId="223"/>
    <cellStyle name="Input 4 3 2" xfId="345"/>
    <cellStyle name="Input 4 3 2 2" xfId="2966"/>
    <cellStyle name="Input 4 3 2 2 2" xfId="3004"/>
    <cellStyle name="Input 4 3 2 2 3" xfId="4980"/>
    <cellStyle name="Input 4 3 2 3" xfId="2737"/>
    <cellStyle name="Input 4 3 2 4" xfId="3470"/>
    <cellStyle name="Input 4 3 2 5" xfId="5102"/>
    <cellStyle name="Input 4 3 3" xfId="2345"/>
    <cellStyle name="Input 4 3 3 2" xfId="4758"/>
    <cellStyle name="Input 4 3 3 3" xfId="5467"/>
    <cellStyle name="Input 4 3 3 4" xfId="5741"/>
    <cellStyle name="Input 4 3 4" xfId="2383"/>
    <cellStyle name="Input 4 3 4 2" xfId="4796"/>
    <cellStyle name="Input 4 3 4 3" xfId="5505"/>
    <cellStyle name="Input 4 3 4 4" xfId="5779"/>
    <cellStyle name="Input 4 3 5" xfId="2862"/>
    <cellStyle name="Input 4 3 5 2" xfId="3254"/>
    <cellStyle name="Input 4 3 5 3" xfId="5296"/>
    <cellStyle name="Input 4 3 6" xfId="2650"/>
    <cellStyle name="Input 4 3 7" xfId="3619"/>
    <cellStyle name="Input 4 3 8" xfId="5375"/>
    <cellStyle name="Input 4 4" xfId="233"/>
    <cellStyle name="Input 4 4 2" xfId="355"/>
    <cellStyle name="Input 4 4 2 2" xfId="2976"/>
    <cellStyle name="Input 4 4 2 2 2" xfId="2994"/>
    <cellStyle name="Input 4 4 2 2 3" xfId="4974"/>
    <cellStyle name="Input 4 4 2 3" xfId="2747"/>
    <cellStyle name="Input 4 4 2 4" xfId="3460"/>
    <cellStyle name="Input 4 4 2 5" xfId="5099"/>
    <cellStyle name="Input 4 4 3" xfId="2491"/>
    <cellStyle name="Input 4 4 3 2" xfId="4904"/>
    <cellStyle name="Input 4 4 3 3" xfId="5613"/>
    <cellStyle name="Input 4 4 3 4" xfId="5887"/>
    <cellStyle name="Input 4 4 4" xfId="2310"/>
    <cellStyle name="Input 4 4 4 2" xfId="4723"/>
    <cellStyle name="Input 4 4 4 3" xfId="5432"/>
    <cellStyle name="Input 4 4 4 4" xfId="5706"/>
    <cellStyle name="Input 4 4 5" xfId="2872"/>
    <cellStyle name="Input 4 4 5 2" xfId="3244"/>
    <cellStyle name="Input 4 4 5 3" xfId="5025"/>
    <cellStyle name="Input 4 4 6" xfId="2660"/>
    <cellStyle name="Input 4 4 7" xfId="3609"/>
    <cellStyle name="Input 4 4 8" xfId="5138"/>
    <cellStyle name="Input 4 5" xfId="167"/>
    <cellStyle name="Input 4 5 2" xfId="2391"/>
    <cellStyle name="Input 4 5 2 2" xfId="4804"/>
    <cellStyle name="Input 4 5 2 3" xfId="5513"/>
    <cellStyle name="Input 4 5 2 4" xfId="5787"/>
    <cellStyle name="Input 4 5 3" xfId="2809"/>
    <cellStyle name="Input 4 5 3 2" xfId="3410"/>
    <cellStyle name="Input 4 5 3 3" xfId="5322"/>
    <cellStyle name="Input 4 5 4" xfId="2688"/>
    <cellStyle name="Input 4 5 5" xfId="3519"/>
    <cellStyle name="Input 4 5 6" xfId="5364"/>
    <cellStyle name="Input 4 6" xfId="292"/>
    <cellStyle name="Input 4 6 2" xfId="2914"/>
    <cellStyle name="Input 4 6 3" xfId="3090"/>
    <cellStyle name="Input 4 6 4" xfId="5009"/>
    <cellStyle name="Input 4 7" xfId="2478"/>
    <cellStyle name="Input 4 7 2" xfId="4891"/>
    <cellStyle name="Input 4 7 3" xfId="5600"/>
    <cellStyle name="Input 4 7 4" xfId="5874"/>
    <cellStyle name="Input 4 8" xfId="2290"/>
    <cellStyle name="Input 4 8 2" xfId="4703"/>
    <cellStyle name="Input 4 8 3" xfId="5412"/>
    <cellStyle name="Input 4 8 4" xfId="5686"/>
    <cellStyle name="Input 4 9" xfId="2768"/>
    <cellStyle name="Input 4 9 2" xfId="3441"/>
    <cellStyle name="Input 4 9 3" xfId="5076"/>
    <cellStyle name="Input 5" xfId="81"/>
    <cellStyle name="Input 5 10" xfId="5408"/>
    <cellStyle name="Input 5 2" xfId="139"/>
    <cellStyle name="Input 5 2 2" xfId="2365"/>
    <cellStyle name="Input 5 2 2 2" xfId="4778"/>
    <cellStyle name="Input 5 2 2 3" xfId="5487"/>
    <cellStyle name="Input 5 2 2 4" xfId="5761"/>
    <cellStyle name="Input 5 2 3" xfId="2790"/>
    <cellStyle name="Input 5 2 3 2" xfId="3426"/>
    <cellStyle name="Input 5 2 3 3" xfId="5329"/>
    <cellStyle name="Input 5 2 4" xfId="2673"/>
    <cellStyle name="Input 5 2 5" xfId="3534"/>
    <cellStyle name="Input 5 2 6" xfId="5370"/>
    <cellStyle name="Input 5 3" xfId="267"/>
    <cellStyle name="Input 5 3 2" xfId="2381"/>
    <cellStyle name="Input 5 3 2 2" xfId="4794"/>
    <cellStyle name="Input 5 3 2 3" xfId="5503"/>
    <cellStyle name="Input 5 3 2 4" xfId="5777"/>
    <cellStyle name="Input 5 3 3" xfId="2891"/>
    <cellStyle name="Input 5 3 4" xfId="3176"/>
    <cellStyle name="Input 5 3 5" xfId="5286"/>
    <cellStyle name="Input 5 4" xfId="2411"/>
    <cellStyle name="Input 5 4 2" xfId="2399"/>
    <cellStyle name="Input 5 4 2 2" xfId="4812"/>
    <cellStyle name="Input 5 4 2 3" xfId="5521"/>
    <cellStyle name="Input 5 4 2 4" xfId="5795"/>
    <cellStyle name="Input 5 4 3" xfId="4824"/>
    <cellStyle name="Input 5 4 4" xfId="5533"/>
    <cellStyle name="Input 5 4 5" xfId="5807"/>
    <cellStyle name="Input 5 5" xfId="2388"/>
    <cellStyle name="Input 5 5 2" xfId="4801"/>
    <cellStyle name="Input 5 5 3" xfId="5510"/>
    <cellStyle name="Input 5 5 4" xfId="5784"/>
    <cellStyle name="Input 5 6" xfId="2324"/>
    <cellStyle name="Input 5 6 2" xfId="4737"/>
    <cellStyle name="Input 5 6 3" xfId="5446"/>
    <cellStyle name="Input 5 6 4" xfId="5720"/>
    <cellStyle name="Input 5 7" xfId="2776"/>
    <cellStyle name="Input 5 7 2" xfId="3433"/>
    <cellStyle name="Input 5 7 3" xfId="5068"/>
    <cellStyle name="Input 5 8" xfId="2573"/>
    <cellStyle name="Input 5 9" xfId="3898"/>
    <cellStyle name="Input 6" xfId="204"/>
    <cellStyle name="Input 6 2" xfId="326"/>
    <cellStyle name="Input 6 2 2" xfId="2947"/>
    <cellStyle name="Input 6 2 2 2" xfId="3059"/>
    <cellStyle name="Input 6 2 2 3" xfId="4989"/>
    <cellStyle name="Input 6 2 3" xfId="2718"/>
    <cellStyle name="Input 6 2 4" xfId="3489"/>
    <cellStyle name="Input 6 2 5" xfId="5113"/>
    <cellStyle name="Input 6 3" xfId="2481"/>
    <cellStyle name="Input 6 3 2" xfId="4894"/>
    <cellStyle name="Input 6 3 3" xfId="5603"/>
    <cellStyle name="Input 6 3 4" xfId="5877"/>
    <cellStyle name="Input 6 4" xfId="2547"/>
    <cellStyle name="Input 6 4 2" xfId="4959"/>
    <cellStyle name="Input 6 4 3" xfId="5669"/>
    <cellStyle name="Input 6 4 4" xfId="5942"/>
    <cellStyle name="Input 6 5" xfId="2843"/>
    <cellStyle name="Input 6 5 2" xfId="3379"/>
    <cellStyle name="Input 6 5 3" xfId="5307"/>
    <cellStyle name="Input 6 6" xfId="2631"/>
    <cellStyle name="Input 6 7" xfId="3647"/>
    <cellStyle name="Input 6 8" xfId="5388"/>
    <cellStyle name="Input 7" xfId="2753"/>
    <cellStyle name="Input 7 2" xfId="3456"/>
    <cellStyle name="Input 7 3" xfId="5087"/>
    <cellStyle name="Linked Cell" xfId="35"/>
    <cellStyle name="Linked Cell 2" xfId="140"/>
    <cellStyle name="Neutral" xfId="36"/>
    <cellStyle name="Neutral 2" xfId="141"/>
    <cellStyle name="Normal 10" xfId="245"/>
    <cellStyle name="Normal 10 14" xfId="244"/>
    <cellStyle name="Normal 10 14 2" xfId="243"/>
    <cellStyle name="Normal 10 14 2 2" xfId="242"/>
    <cellStyle name="Normal 10 14 2 3" xfId="241"/>
    <cellStyle name="Normal 10 14 3" xfId="240"/>
    <cellStyle name="Normal 10 14 4" xfId="177"/>
    <cellStyle name="Normal 10 2" xfId="155"/>
    <cellStyle name="Normal 10 2 2" xfId="104"/>
    <cellStyle name="Normal 10 2 3" xfId="102"/>
    <cellStyle name="Normal 10 2 3 2" xfId="154"/>
    <cellStyle name="Normal 10 3" xfId="176"/>
    <cellStyle name="Normal 10 4" xfId="360"/>
    <cellStyle name="Normal 10 5" xfId="361"/>
    <cellStyle name="Normal 100" xfId="362"/>
    <cellStyle name="Normal 101" xfId="363"/>
    <cellStyle name="Normal 102" xfId="364"/>
    <cellStyle name="Normal 103" xfId="1573"/>
    <cellStyle name="Normal 104" xfId="302"/>
    <cellStyle name="Normal 104 2" xfId="2671"/>
    <cellStyle name="Normal 105" xfId="1582"/>
    <cellStyle name="Normal 106" xfId="1583"/>
    <cellStyle name="Normal 106 2" xfId="4000"/>
    <cellStyle name="Normal 107" xfId="1620"/>
    <cellStyle name="Normal 107 2" xfId="4034"/>
    <cellStyle name="Normal 108" xfId="2557"/>
    <cellStyle name="Normal 11" xfId="365"/>
    <cellStyle name="Normal 11 2" xfId="366"/>
    <cellStyle name="Normal 12" xfId="367"/>
    <cellStyle name="Normal 12 2" xfId="368"/>
    <cellStyle name="Normal 12 2 2" xfId="369"/>
    <cellStyle name="Normal 12 2 3" xfId="370"/>
    <cellStyle name="Normal 12 2 3 2" xfId="371"/>
    <cellStyle name="Normal 12 2 3 2 2" xfId="372"/>
    <cellStyle name="Normal 12 3" xfId="373"/>
    <cellStyle name="Normal 12 4" xfId="374"/>
    <cellStyle name="Normal 12 5" xfId="375"/>
    <cellStyle name="Normal 13" xfId="376"/>
    <cellStyle name="Normal 13 2" xfId="377"/>
    <cellStyle name="Normal 14" xfId="378"/>
    <cellStyle name="Normal 14 2" xfId="379"/>
    <cellStyle name="Normal 15" xfId="380"/>
    <cellStyle name="Normal 15 2" xfId="381"/>
    <cellStyle name="Normal 15 2 2" xfId="382"/>
    <cellStyle name="Normal 15 2 3" xfId="383"/>
    <cellStyle name="Normal 15 2 3 2" xfId="384"/>
    <cellStyle name="Normal 15 3" xfId="385"/>
    <cellStyle name="Normal 15 4" xfId="386"/>
    <cellStyle name="Normal 16" xfId="387"/>
    <cellStyle name="Normal 16 2" xfId="388"/>
    <cellStyle name="Normal 17" xfId="389"/>
    <cellStyle name="Normal 17 2" xfId="390"/>
    <cellStyle name="Normal 18" xfId="391"/>
    <cellStyle name="Normal 18 2" xfId="392"/>
    <cellStyle name="Normal 19" xfId="393"/>
    <cellStyle name="Normal 19 2" xfId="394"/>
    <cellStyle name="Normal 2" xfId="51"/>
    <cellStyle name="Normal 2 10" xfId="97"/>
    <cellStyle name="Normal 2 10 10" xfId="396"/>
    <cellStyle name="Normal 2 10 2" xfId="397"/>
    <cellStyle name="Normal 2 11" xfId="398"/>
    <cellStyle name="Normal 2 11 10" xfId="399"/>
    <cellStyle name="Normal 2 12" xfId="400"/>
    <cellStyle name="Normal 2 12 2" xfId="401"/>
    <cellStyle name="Normal 2 13" xfId="402"/>
    <cellStyle name="Normal 2 13 2" xfId="403"/>
    <cellStyle name="Normal 2 14" xfId="404"/>
    <cellStyle name="Normal 2 14 2" xfId="405"/>
    <cellStyle name="Normal 2 15" xfId="406"/>
    <cellStyle name="Normal 2 15 2" xfId="407"/>
    <cellStyle name="Normal 2 16" xfId="408"/>
    <cellStyle name="Normal 2 16 2" xfId="409"/>
    <cellStyle name="Normal 2 17" xfId="410"/>
    <cellStyle name="Normal 2 17 2" xfId="411"/>
    <cellStyle name="Normal 2 18" xfId="412"/>
    <cellStyle name="Normal 2 18 2" xfId="413"/>
    <cellStyle name="Normal 2 19" xfId="414"/>
    <cellStyle name="Normal 2 2" xfId="96"/>
    <cellStyle name="Normal 2 2 2" xfId="416"/>
    <cellStyle name="Normal 2 2 2 10" xfId="417"/>
    <cellStyle name="Normal 2 2 2 2" xfId="418"/>
    <cellStyle name="Normal 2 2 3" xfId="419"/>
    <cellStyle name="Normal 2 2 3 2" xfId="420"/>
    <cellStyle name="Normal 2 2 4" xfId="421"/>
    <cellStyle name="Normal 2 2 5" xfId="422"/>
    <cellStyle name="Normal 2 2 6" xfId="1576"/>
    <cellStyle name="Normal 2 2 6 2" xfId="3995"/>
    <cellStyle name="Normal 2 2 7" xfId="415"/>
    <cellStyle name="Normal 2 2 8" xfId="100"/>
    <cellStyle name="Normal 2 2 8 2" xfId="2785"/>
    <cellStyle name="Normal 2 2_Dubai Jumeirah" xfId="423"/>
    <cellStyle name="Normal 2 20" xfId="424"/>
    <cellStyle name="Normal 2 20 2" xfId="425"/>
    <cellStyle name="Normal 2 21" xfId="426"/>
    <cellStyle name="Normal 2 22" xfId="427"/>
    <cellStyle name="Normal 2 22 2" xfId="428"/>
    <cellStyle name="Normal 2 23" xfId="429"/>
    <cellStyle name="Normal 2 23 2" xfId="430"/>
    <cellStyle name="Normal 2 23 3" xfId="431"/>
    <cellStyle name="Normal 2 23 3 2" xfId="432"/>
    <cellStyle name="Normal 2 23 3 2 2" xfId="433"/>
    <cellStyle name="Normal 2 24" xfId="434"/>
    <cellStyle name="Normal 2 24 2" xfId="435"/>
    <cellStyle name="Normal 2 24 3" xfId="436"/>
    <cellStyle name="Normal 2 24 3 2" xfId="437"/>
    <cellStyle name="Normal 2 24 3 2 2" xfId="438"/>
    <cellStyle name="Normal 2 25" xfId="439"/>
    <cellStyle name="Normal 2 26" xfId="440"/>
    <cellStyle name="Normal 2 26 2" xfId="441"/>
    <cellStyle name="Normal 2 26 3" xfId="442"/>
    <cellStyle name="Normal 2 26 3 2" xfId="443"/>
    <cellStyle name="Normal 2 26 3 2 2" xfId="444"/>
    <cellStyle name="Normal 2 26 3 2 2 2" xfId="445"/>
    <cellStyle name="Normal 2 26 3 2 2 2 2" xfId="446"/>
    <cellStyle name="Normal 2 26 3 2 2 2 2 2" xfId="1639"/>
    <cellStyle name="Normal 2 26 3 2 2 2 2 2 2" xfId="4052"/>
    <cellStyle name="Normal 2 26 3 2 2 2 2 3" xfId="2985"/>
    <cellStyle name="Normal 2 26 3 2 2 2 3" xfId="1638"/>
    <cellStyle name="Normal 2 26 3 2 2 2 3 2" xfId="4051"/>
    <cellStyle name="Normal 2 26 3 2 2 2 4" xfId="2984"/>
    <cellStyle name="Normal 2 26 3 2 2 3" xfId="447"/>
    <cellStyle name="Normal 2 26 3 2 2 3 2" xfId="1640"/>
    <cellStyle name="Normal 2 26 3 2 2 3 2 2" xfId="4053"/>
    <cellStyle name="Normal 2 26 3 2 2 3 3" xfId="2986"/>
    <cellStyle name="Normal 2 26 3 2 2 4" xfId="1637"/>
    <cellStyle name="Normal 2 26 3 2 2 4 2" xfId="4050"/>
    <cellStyle name="Normal 2 26 3 2 2 5" xfId="2983"/>
    <cellStyle name="Normal 2 26 3 2 3" xfId="448"/>
    <cellStyle name="Normal 2 26 3 2 3 2" xfId="449"/>
    <cellStyle name="Normal 2 26 3 2 3 2 2" xfId="1642"/>
    <cellStyle name="Normal 2 26 3 2 3 2 2 2" xfId="4055"/>
    <cellStyle name="Normal 2 26 3 2 3 2 3" xfId="2988"/>
    <cellStyle name="Normal 2 26 3 2 3 3" xfId="1641"/>
    <cellStyle name="Normal 2 26 3 2 3 3 2" xfId="4054"/>
    <cellStyle name="Normal 2 26 3 2 3 4" xfId="2987"/>
    <cellStyle name="Normal 2 26 3 2 4" xfId="450"/>
    <cellStyle name="Normal 2 26 3 2 5" xfId="451"/>
    <cellStyle name="Normal 2 26 3 2 5 2" xfId="1643"/>
    <cellStyle name="Normal 2 26 3 2 5 2 2" xfId="4056"/>
    <cellStyle name="Normal 2 26 3 2 5 3" xfId="2989"/>
    <cellStyle name="Normal 2 26 3 3" xfId="1636"/>
    <cellStyle name="Normal 2 26 3 3 2" xfId="4049"/>
    <cellStyle name="Normal 2 26 3 4" xfId="2982"/>
    <cellStyle name="Normal 2 26 4" xfId="452"/>
    <cellStyle name="Normal 2 27" xfId="453"/>
    <cellStyle name="Normal 2 28" xfId="454"/>
    <cellStyle name="Normal 2 28 2" xfId="455"/>
    <cellStyle name="Normal 2 29" xfId="456"/>
    <cellStyle name="Normal 2 29 2" xfId="457"/>
    <cellStyle name="Normal 2 29 3" xfId="458"/>
    <cellStyle name="Normal 2 29 4" xfId="459"/>
    <cellStyle name="Normal 2 3" xfId="460"/>
    <cellStyle name="Normal 2 3 10" xfId="461"/>
    <cellStyle name="Normal 2 3 2" xfId="462"/>
    <cellStyle name="Normal 2 30" xfId="463"/>
    <cellStyle name="Normal 2 31" xfId="464"/>
    <cellStyle name="Normal 2 31 2" xfId="465"/>
    <cellStyle name="Normal 2 31 3" xfId="466"/>
    <cellStyle name="Normal 2 31 3 2" xfId="467"/>
    <cellStyle name="Normal 2 31 3 2 2" xfId="468"/>
    <cellStyle name="Normal 2 32" xfId="469"/>
    <cellStyle name="Normal 2 32 2" xfId="470"/>
    <cellStyle name="Normal 2 32 3" xfId="471"/>
    <cellStyle name="Normal 2 32 4" xfId="472"/>
    <cellStyle name="Normal 2 33" xfId="473"/>
    <cellStyle name="Normal 2 33 2" xfId="474"/>
    <cellStyle name="Normal 2 34" xfId="475"/>
    <cellStyle name="Normal 2 34 2" xfId="476"/>
    <cellStyle name="Normal 2 34 3" xfId="477"/>
    <cellStyle name="Normal 2 34 3 2" xfId="478"/>
    <cellStyle name="Normal 2 34 3 2 2" xfId="479"/>
    <cellStyle name="Normal 2 35" xfId="480"/>
    <cellStyle name="Normal 2 35 2" xfId="481"/>
    <cellStyle name="Normal 2 35 3" xfId="482"/>
    <cellStyle name="Normal 2 35 4" xfId="483"/>
    <cellStyle name="Normal 2 36" xfId="484"/>
    <cellStyle name="Normal 2 36 2" xfId="485"/>
    <cellStyle name="Normal 2 36 3" xfId="486"/>
    <cellStyle name="Normal 2 36 4" xfId="487"/>
    <cellStyle name="Normal 2 37" xfId="488"/>
    <cellStyle name="Normal 2 38" xfId="489"/>
    <cellStyle name="Normal 2 39" xfId="490"/>
    <cellStyle name="Normal 2 4" xfId="491"/>
    <cellStyle name="Normal 2 4 2" xfId="492"/>
    <cellStyle name="Normal 2 40" xfId="493"/>
    <cellStyle name="Normal 2 41" xfId="494"/>
    <cellStyle name="Normal 2 42" xfId="495"/>
    <cellStyle name="Normal 2 43" xfId="496"/>
    <cellStyle name="Normal 2 43 10" xfId="3011"/>
    <cellStyle name="Normal 2 43 2" xfId="497"/>
    <cellStyle name="Normal 2 43 2 2" xfId="498"/>
    <cellStyle name="Normal 2 43 2 2 2" xfId="499"/>
    <cellStyle name="Normal 2 43 2 2 2 2" xfId="500"/>
    <cellStyle name="Normal 2 43 2 2 2 2 2" xfId="501"/>
    <cellStyle name="Normal 2 43 2 2 2 2 2 2" xfId="1649"/>
    <cellStyle name="Normal 2 43 2 2 2 2 2 2 2" xfId="4062"/>
    <cellStyle name="Normal 2 43 2 2 2 2 2 3" xfId="3016"/>
    <cellStyle name="Normal 2 43 2 2 2 2 3" xfId="1648"/>
    <cellStyle name="Normal 2 43 2 2 2 2 3 2" xfId="4061"/>
    <cellStyle name="Normal 2 43 2 2 2 2 4" xfId="3015"/>
    <cellStyle name="Normal 2 43 2 2 2 3" xfId="502"/>
    <cellStyle name="Normal 2 43 2 2 2 3 2" xfId="1650"/>
    <cellStyle name="Normal 2 43 2 2 2 3 2 2" xfId="4063"/>
    <cellStyle name="Normal 2 43 2 2 2 3 3" xfId="3017"/>
    <cellStyle name="Normal 2 43 2 2 2 4" xfId="1647"/>
    <cellStyle name="Normal 2 43 2 2 2 4 2" xfId="4060"/>
    <cellStyle name="Normal 2 43 2 2 2 5" xfId="3014"/>
    <cellStyle name="Normal 2 43 2 2 3" xfId="503"/>
    <cellStyle name="Normal 2 43 2 2 3 2" xfId="504"/>
    <cellStyle name="Normal 2 43 2 2 3 2 2" xfId="1652"/>
    <cellStyle name="Normal 2 43 2 2 3 2 2 2" xfId="4065"/>
    <cellStyle name="Normal 2 43 2 2 3 2 3" xfId="3019"/>
    <cellStyle name="Normal 2 43 2 2 3 3" xfId="1651"/>
    <cellStyle name="Normal 2 43 2 2 3 3 2" xfId="4064"/>
    <cellStyle name="Normal 2 43 2 2 3 4" xfId="3018"/>
    <cellStyle name="Normal 2 43 2 2 4" xfId="505"/>
    <cellStyle name="Normal 2 43 2 2 4 2" xfId="1653"/>
    <cellStyle name="Normal 2 43 2 2 4 2 2" xfId="4066"/>
    <cellStyle name="Normal 2 43 2 2 4 3" xfId="3020"/>
    <cellStyle name="Normal 2 43 2 2 5" xfId="1646"/>
    <cellStyle name="Normal 2 43 2 2 5 2" xfId="4059"/>
    <cellStyle name="Normal 2 43 2 2 6" xfId="3013"/>
    <cellStyle name="Normal 2 43 2 3" xfId="506"/>
    <cellStyle name="Normal 2 43 2 3 2" xfId="507"/>
    <cellStyle name="Normal 2 43 2 3 2 2" xfId="508"/>
    <cellStyle name="Normal 2 43 2 3 2 2 2" xfId="1656"/>
    <cellStyle name="Normal 2 43 2 3 2 2 2 2" xfId="4069"/>
    <cellStyle name="Normal 2 43 2 3 2 2 3" xfId="3023"/>
    <cellStyle name="Normal 2 43 2 3 2 3" xfId="1655"/>
    <cellStyle name="Normal 2 43 2 3 2 3 2" xfId="4068"/>
    <cellStyle name="Normal 2 43 2 3 2 4" xfId="3022"/>
    <cellStyle name="Normal 2 43 2 3 3" xfId="509"/>
    <cellStyle name="Normal 2 43 2 3 3 2" xfId="1657"/>
    <cellStyle name="Normal 2 43 2 3 3 2 2" xfId="4070"/>
    <cellStyle name="Normal 2 43 2 3 3 3" xfId="3024"/>
    <cellStyle name="Normal 2 43 2 3 4" xfId="1654"/>
    <cellStyle name="Normal 2 43 2 3 4 2" xfId="4067"/>
    <cellStyle name="Normal 2 43 2 3 5" xfId="3021"/>
    <cellStyle name="Normal 2 43 2 4" xfId="510"/>
    <cellStyle name="Normal 2 43 2 4 2" xfId="511"/>
    <cellStyle name="Normal 2 43 2 4 2 2" xfId="1659"/>
    <cellStyle name="Normal 2 43 2 4 2 2 2" xfId="4072"/>
    <cellStyle name="Normal 2 43 2 4 2 3" xfId="3026"/>
    <cellStyle name="Normal 2 43 2 4 3" xfId="1658"/>
    <cellStyle name="Normal 2 43 2 4 3 2" xfId="4071"/>
    <cellStyle name="Normal 2 43 2 4 4" xfId="3025"/>
    <cellStyle name="Normal 2 43 2 5" xfId="512"/>
    <cellStyle name="Normal 2 43 2 5 2" xfId="1660"/>
    <cellStyle name="Normal 2 43 2 5 2 2" xfId="4073"/>
    <cellStyle name="Normal 2 43 2 5 3" xfId="3027"/>
    <cellStyle name="Normal 2 43 2 6" xfId="1645"/>
    <cellStyle name="Normal 2 43 2 6 2" xfId="4058"/>
    <cellStyle name="Normal 2 43 2 7" xfId="3012"/>
    <cellStyle name="Normal 2 43 3" xfId="513"/>
    <cellStyle name="Normal 2 43 3 2" xfId="514"/>
    <cellStyle name="Normal 2 43 3 2 2" xfId="515"/>
    <cellStyle name="Normal 2 43 3 2 2 2" xfId="516"/>
    <cellStyle name="Normal 2 43 3 2 2 2 2" xfId="1664"/>
    <cellStyle name="Normal 2 43 3 2 2 2 2 2" xfId="4077"/>
    <cellStyle name="Normal 2 43 3 2 2 2 3" xfId="3031"/>
    <cellStyle name="Normal 2 43 3 2 2 3" xfId="1663"/>
    <cellStyle name="Normal 2 43 3 2 2 3 2" xfId="4076"/>
    <cellStyle name="Normal 2 43 3 2 2 4" xfId="3030"/>
    <cellStyle name="Normal 2 43 3 2 3" xfId="517"/>
    <cellStyle name="Normal 2 43 3 2 3 2" xfId="1665"/>
    <cellStyle name="Normal 2 43 3 2 3 2 2" xfId="4078"/>
    <cellStyle name="Normal 2 43 3 2 3 3" xfId="3032"/>
    <cellStyle name="Normal 2 43 3 2 4" xfId="1662"/>
    <cellStyle name="Normal 2 43 3 2 4 2" xfId="4075"/>
    <cellStyle name="Normal 2 43 3 2 5" xfId="3029"/>
    <cellStyle name="Normal 2 43 3 3" xfId="518"/>
    <cellStyle name="Normal 2 43 3 3 2" xfId="519"/>
    <cellStyle name="Normal 2 43 3 3 2 2" xfId="1667"/>
    <cellStyle name="Normal 2 43 3 3 2 2 2" xfId="4080"/>
    <cellStyle name="Normal 2 43 3 3 2 3" xfId="3034"/>
    <cellStyle name="Normal 2 43 3 3 3" xfId="1666"/>
    <cellStyle name="Normal 2 43 3 3 3 2" xfId="4079"/>
    <cellStyle name="Normal 2 43 3 3 4" xfId="3033"/>
    <cellStyle name="Normal 2 43 3 4" xfId="520"/>
    <cellStyle name="Normal 2 43 3 4 2" xfId="1668"/>
    <cellStyle name="Normal 2 43 3 4 2 2" xfId="4081"/>
    <cellStyle name="Normal 2 43 3 4 3" xfId="3035"/>
    <cellStyle name="Normal 2 43 3 5" xfId="1661"/>
    <cellStyle name="Normal 2 43 3 5 2" xfId="4074"/>
    <cellStyle name="Normal 2 43 3 6" xfId="3028"/>
    <cellStyle name="Normal 2 43 4" xfId="521"/>
    <cellStyle name="Normal 2 43 4 2" xfId="522"/>
    <cellStyle name="Normal 2 43 4 2 2" xfId="523"/>
    <cellStyle name="Normal 2 43 4 2 2 2" xfId="1671"/>
    <cellStyle name="Normal 2 43 4 2 2 2 2" xfId="4084"/>
    <cellStyle name="Normal 2 43 4 2 2 3" xfId="3038"/>
    <cellStyle name="Normal 2 43 4 2 3" xfId="1670"/>
    <cellStyle name="Normal 2 43 4 2 3 2" xfId="4083"/>
    <cellStyle name="Normal 2 43 4 2 4" xfId="3037"/>
    <cellStyle name="Normal 2 43 4 3" xfId="524"/>
    <cellStyle name="Normal 2 43 4 3 2" xfId="1672"/>
    <cellStyle name="Normal 2 43 4 3 2 2" xfId="4085"/>
    <cellStyle name="Normal 2 43 4 3 3" xfId="3039"/>
    <cellStyle name="Normal 2 43 4 4" xfId="1669"/>
    <cellStyle name="Normal 2 43 4 4 2" xfId="4082"/>
    <cellStyle name="Normal 2 43 4 5" xfId="3036"/>
    <cellStyle name="Normal 2 43 5" xfId="525"/>
    <cellStyle name="Normal 2 43 5 2" xfId="526"/>
    <cellStyle name="Normal 2 43 5 2 2" xfId="1674"/>
    <cellStyle name="Normal 2 43 5 2 2 2" xfId="4087"/>
    <cellStyle name="Normal 2 43 5 2 3" xfId="3041"/>
    <cellStyle name="Normal 2 43 5 3" xfId="1673"/>
    <cellStyle name="Normal 2 43 5 3 2" xfId="4086"/>
    <cellStyle name="Normal 2 43 5 4" xfId="3040"/>
    <cellStyle name="Normal 2 43 6" xfId="527"/>
    <cellStyle name="Normal 2 43 6 2" xfId="528"/>
    <cellStyle name="Normal 2 43 6 2 2" xfId="1676"/>
    <cellStyle name="Normal 2 43 6 2 2 2" xfId="4089"/>
    <cellStyle name="Normal 2 43 6 2 3" xfId="3043"/>
    <cellStyle name="Normal 2 43 6 3" xfId="1675"/>
    <cellStyle name="Normal 2 43 6 3 2" xfId="4088"/>
    <cellStyle name="Normal 2 43 6 4" xfId="3042"/>
    <cellStyle name="Normal 2 43 7" xfId="529"/>
    <cellStyle name="Normal 2 43 7 2" xfId="1677"/>
    <cellStyle name="Normal 2 43 7 2 2" xfId="4090"/>
    <cellStyle name="Normal 2 43 7 3" xfId="3044"/>
    <cellStyle name="Normal 2 43 8" xfId="530"/>
    <cellStyle name="Normal 2 43 8 2" xfId="531"/>
    <cellStyle name="Normal 2 43 8 2 2" xfId="1679"/>
    <cellStyle name="Normal 2 43 8 2 2 2" xfId="4092"/>
    <cellStyle name="Normal 2 43 8 2 3" xfId="3046"/>
    <cellStyle name="Normal 2 43 8 3" xfId="1678"/>
    <cellStyle name="Normal 2 43 8 3 2" xfId="4091"/>
    <cellStyle name="Normal 2 43 8 4" xfId="3045"/>
    <cellStyle name="Normal 2 43 9" xfId="1644"/>
    <cellStyle name="Normal 2 43 9 2" xfId="4057"/>
    <cellStyle name="Normal 2 44" xfId="532"/>
    <cellStyle name="Normal 2 45" xfId="533"/>
    <cellStyle name="Normal 2 46" xfId="534"/>
    <cellStyle name="Normal 2 47" xfId="535"/>
    <cellStyle name="Normal 2 48" xfId="536"/>
    <cellStyle name="Normal 2 49" xfId="537"/>
    <cellStyle name="Normal 2 5" xfId="538"/>
    <cellStyle name="Normal 2 5 2" xfId="539"/>
    <cellStyle name="Normal 2 50" xfId="540"/>
    <cellStyle name="Normal 2 51" xfId="541"/>
    <cellStyle name="Normal 2 52" xfId="542"/>
    <cellStyle name="Normal 2 53" xfId="543"/>
    <cellStyle name="Normal 2 54" xfId="544"/>
    <cellStyle name="Normal 2 55" xfId="545"/>
    <cellStyle name="Normal 2 56" xfId="546"/>
    <cellStyle name="Normal 2 57" xfId="547"/>
    <cellStyle name="Normal 2 58" xfId="548"/>
    <cellStyle name="Normal 2 59" xfId="549"/>
    <cellStyle name="Normal 2 6" xfId="550"/>
    <cellStyle name="Normal 2 6 2" xfId="551"/>
    <cellStyle name="Normal 2 60" xfId="552"/>
    <cellStyle name="Normal 2 60 2" xfId="553"/>
    <cellStyle name="Normal 2 61" xfId="554"/>
    <cellStyle name="Normal 2 62" xfId="395"/>
    <cellStyle name="Normal 2 7" xfId="555"/>
    <cellStyle name="Normal 2 7 2" xfId="556"/>
    <cellStyle name="Normal 2 8" xfId="557"/>
    <cellStyle name="Normal 2 8 2" xfId="558"/>
    <cellStyle name="Normal 2 9" xfId="559"/>
    <cellStyle name="Normal 2 9 2" xfId="560"/>
    <cellStyle name="Normal 20" xfId="561"/>
    <cellStyle name="Normal 20 2" xfId="562"/>
    <cellStyle name="Normal 21" xfId="563"/>
    <cellStyle name="Normal 21 2" xfId="564"/>
    <cellStyle name="Normal 22" xfId="565"/>
    <cellStyle name="Normal 22 10" xfId="566"/>
    <cellStyle name="Normal 23" xfId="567"/>
    <cellStyle name="Normal 23 2" xfId="568"/>
    <cellStyle name="Normal 24" xfId="569"/>
    <cellStyle name="Normal 24 2" xfId="570"/>
    <cellStyle name="Normal 25" xfId="571"/>
    <cellStyle name="Normal 25 10" xfId="572"/>
    <cellStyle name="Normal 26" xfId="573"/>
    <cellStyle name="Normal 26 2" xfId="574"/>
    <cellStyle name="Normal 27" xfId="575"/>
    <cellStyle name="Normal 27 2" xfId="576"/>
    <cellStyle name="Normal 27 2 2" xfId="577"/>
    <cellStyle name="Normal 27 2 3" xfId="578"/>
    <cellStyle name="Normal 27 2 3 2" xfId="579"/>
    <cellStyle name="Normal 27 3" xfId="580"/>
    <cellStyle name="Normal 27 4" xfId="581"/>
    <cellStyle name="Normal 28" xfId="582"/>
    <cellStyle name="Normal 28 2" xfId="583"/>
    <cellStyle name="Normal 29" xfId="584"/>
    <cellStyle name="Normal 29 10" xfId="585"/>
    <cellStyle name="Normal 29 2" xfId="586"/>
    <cellStyle name="Normal 3" xfId="74"/>
    <cellStyle name="Normal 3 10" xfId="588"/>
    <cellStyle name="Normal 3 10 2" xfId="1680"/>
    <cellStyle name="Normal 3 10 2 2" xfId="4093"/>
    <cellStyle name="Normal 3 10 3" xfId="3101"/>
    <cellStyle name="Normal 3 11" xfId="589"/>
    <cellStyle name="Normal 3 12" xfId="587"/>
    <cellStyle name="Normal 3 13" xfId="1577"/>
    <cellStyle name="Normal 3 14" xfId="105"/>
    <cellStyle name="Normal 3 15" xfId="1584"/>
    <cellStyle name="Normal 3 16" xfId="179"/>
    <cellStyle name="Normal 3 2" xfId="90"/>
    <cellStyle name="Normal 3 2 2" xfId="591"/>
    <cellStyle name="Normal 3 2 2 10" xfId="1682"/>
    <cellStyle name="Normal 3 2 2 10 2" xfId="4095"/>
    <cellStyle name="Normal 3 2 2 11" xfId="3103"/>
    <cellStyle name="Normal 3 2 2 2" xfId="592"/>
    <cellStyle name="Normal 3 2 2 2 2" xfId="593"/>
    <cellStyle name="Normal 3 2 2 2 2 2" xfId="594"/>
    <cellStyle name="Normal 3 2 2 2 2 2 2" xfId="595"/>
    <cellStyle name="Normal 3 2 2 2 2 2 2 2" xfId="596"/>
    <cellStyle name="Normal 3 2 2 2 2 2 2 2 2" xfId="1686"/>
    <cellStyle name="Normal 3 2 2 2 2 2 2 2 2 2" xfId="4099"/>
    <cellStyle name="Normal 3 2 2 2 2 2 2 2 3" xfId="3108"/>
    <cellStyle name="Normal 3 2 2 2 2 2 2 3" xfId="1685"/>
    <cellStyle name="Normal 3 2 2 2 2 2 2 3 2" xfId="4098"/>
    <cellStyle name="Normal 3 2 2 2 2 2 2 4" xfId="3107"/>
    <cellStyle name="Normal 3 2 2 2 2 2 3" xfId="597"/>
    <cellStyle name="Normal 3 2 2 2 2 2 3 2" xfId="1687"/>
    <cellStyle name="Normal 3 2 2 2 2 2 3 2 2" xfId="4100"/>
    <cellStyle name="Normal 3 2 2 2 2 2 3 3" xfId="3109"/>
    <cellStyle name="Normal 3 2 2 2 2 2 4" xfId="1684"/>
    <cellStyle name="Normal 3 2 2 2 2 2 4 2" xfId="4097"/>
    <cellStyle name="Normal 3 2 2 2 2 2 5" xfId="3106"/>
    <cellStyle name="Normal 3 2 2 2 2 3" xfId="598"/>
    <cellStyle name="Normal 3 2 2 2 2 3 2" xfId="599"/>
    <cellStyle name="Normal 3 2 2 2 2 3 2 2" xfId="1689"/>
    <cellStyle name="Normal 3 2 2 2 2 3 2 2 2" xfId="4102"/>
    <cellStyle name="Normal 3 2 2 2 2 3 2 3" xfId="3111"/>
    <cellStyle name="Normal 3 2 2 2 2 3 3" xfId="1688"/>
    <cellStyle name="Normal 3 2 2 2 2 3 3 2" xfId="4101"/>
    <cellStyle name="Normal 3 2 2 2 2 3 4" xfId="3110"/>
    <cellStyle name="Normal 3 2 2 2 2 4" xfId="600"/>
    <cellStyle name="Normal 3 2 2 2 2 5" xfId="601"/>
    <cellStyle name="Normal 3 2 2 2 2 5 2" xfId="1690"/>
    <cellStyle name="Normal 3 2 2 2 2 5 2 2" xfId="4103"/>
    <cellStyle name="Normal 3 2 2 2 2 5 3" xfId="3113"/>
    <cellStyle name="Normal 3 2 2 2 3" xfId="1683"/>
    <cellStyle name="Normal 3 2 2 2 3 2" xfId="4096"/>
    <cellStyle name="Normal 3 2 2 2 4" xfId="3104"/>
    <cellStyle name="Normal 3 2 2 3" xfId="602"/>
    <cellStyle name="Normal 3 2 2 3 2" xfId="603"/>
    <cellStyle name="Normal 3 2 2 3 2 2" xfId="604"/>
    <cellStyle name="Normal 3 2 2 3 2 2 2" xfId="605"/>
    <cellStyle name="Normal 3 2 2 3 2 2 2 2" xfId="1693"/>
    <cellStyle name="Normal 3 2 2 3 2 2 2 2 2" xfId="4106"/>
    <cellStyle name="Normal 3 2 2 3 2 2 2 3" xfId="3117"/>
    <cellStyle name="Normal 3 2 2 3 2 2 3" xfId="1692"/>
    <cellStyle name="Normal 3 2 2 3 2 2 3 2" xfId="4105"/>
    <cellStyle name="Normal 3 2 2 3 2 2 4" xfId="3116"/>
    <cellStyle name="Normal 3 2 2 3 2 3" xfId="1691"/>
    <cellStyle name="Normal 3 2 2 3 2 3 2" xfId="4104"/>
    <cellStyle name="Normal 3 2 2 3 2 4" xfId="3115"/>
    <cellStyle name="Normal 3 2 2 3 3" xfId="606"/>
    <cellStyle name="Normal 3 2 2 3 3 2" xfId="607"/>
    <cellStyle name="Normal 3 2 2 3 3 2 2" xfId="608"/>
    <cellStyle name="Normal 3 2 2 3 3 2 2 2" xfId="1696"/>
    <cellStyle name="Normal 3 2 2 3 3 2 2 2 2" xfId="4109"/>
    <cellStyle name="Normal 3 2 2 3 3 2 2 3" xfId="3120"/>
    <cellStyle name="Normal 3 2 2 3 3 2 3" xfId="1695"/>
    <cellStyle name="Normal 3 2 2 3 3 2 3 2" xfId="4108"/>
    <cellStyle name="Normal 3 2 2 3 3 2 4" xfId="3119"/>
    <cellStyle name="Normal 3 2 2 3 3 3" xfId="609"/>
    <cellStyle name="Normal 3 2 2 3 3 3 2" xfId="1697"/>
    <cellStyle name="Normal 3 2 2 3 3 3 2 2" xfId="4110"/>
    <cellStyle name="Normal 3 2 2 3 3 3 3" xfId="3121"/>
    <cellStyle name="Normal 3 2 2 3 3 4" xfId="1694"/>
    <cellStyle name="Normal 3 2 2 3 3 4 2" xfId="4107"/>
    <cellStyle name="Normal 3 2 2 3 3 5" xfId="3118"/>
    <cellStyle name="Normal 3 2 2 3 4" xfId="610"/>
    <cellStyle name="Normal 3 2 2 3 4 2" xfId="611"/>
    <cellStyle name="Normal 3 2 2 3 4 2 2" xfId="1699"/>
    <cellStyle name="Normal 3 2 2 3 4 2 2 2" xfId="4112"/>
    <cellStyle name="Normal 3 2 2 3 4 2 3" xfId="3123"/>
    <cellStyle name="Normal 3 2 2 3 4 3" xfId="1698"/>
    <cellStyle name="Normal 3 2 2 3 4 3 2" xfId="4111"/>
    <cellStyle name="Normal 3 2 2 3 4 4" xfId="3122"/>
    <cellStyle name="Normal 3 2 2 3 5" xfId="612"/>
    <cellStyle name="Normal 3 2 2 3 5 2" xfId="1700"/>
    <cellStyle name="Normal 3 2 2 3 5 2 2" xfId="4113"/>
    <cellStyle name="Normal 3 2 2 3 5 3" xfId="3124"/>
    <cellStyle name="Normal 3 2 2 4" xfId="613"/>
    <cellStyle name="Normal 3 2 2 4 2" xfId="614"/>
    <cellStyle name="Normal 3 2 2 4 2 2" xfId="615"/>
    <cellStyle name="Normal 3 2 2 4 2 2 2" xfId="616"/>
    <cellStyle name="Normal 3 2 2 4 2 2 2 2" xfId="1704"/>
    <cellStyle name="Normal 3 2 2 4 2 2 2 2 2" xfId="4117"/>
    <cellStyle name="Normal 3 2 2 4 2 2 2 3" xfId="3128"/>
    <cellStyle name="Normal 3 2 2 4 2 2 3" xfId="1703"/>
    <cellStyle name="Normal 3 2 2 4 2 2 3 2" xfId="4116"/>
    <cellStyle name="Normal 3 2 2 4 2 2 4" xfId="3127"/>
    <cellStyle name="Normal 3 2 2 4 2 3" xfId="617"/>
    <cellStyle name="Normal 3 2 2 4 2 3 2" xfId="1705"/>
    <cellStyle name="Normal 3 2 2 4 2 3 2 2" xfId="4118"/>
    <cellStyle name="Normal 3 2 2 4 2 3 3" xfId="3129"/>
    <cellStyle name="Normal 3 2 2 4 2 4" xfId="1702"/>
    <cellStyle name="Normal 3 2 2 4 2 4 2" xfId="4115"/>
    <cellStyle name="Normal 3 2 2 4 2 5" xfId="3126"/>
    <cellStyle name="Normal 3 2 2 4 3" xfId="618"/>
    <cellStyle name="Normal 3 2 2 4 3 2" xfId="619"/>
    <cellStyle name="Normal 3 2 2 4 3 2 2" xfId="1707"/>
    <cellStyle name="Normal 3 2 2 4 3 2 2 2" xfId="4120"/>
    <cellStyle name="Normal 3 2 2 4 3 2 3" xfId="3131"/>
    <cellStyle name="Normal 3 2 2 4 3 3" xfId="1706"/>
    <cellStyle name="Normal 3 2 2 4 3 3 2" xfId="4119"/>
    <cellStyle name="Normal 3 2 2 4 3 4" xfId="3130"/>
    <cellStyle name="Normal 3 2 2 4 4" xfId="620"/>
    <cellStyle name="Normal 3 2 2 4 4 2" xfId="1708"/>
    <cellStyle name="Normal 3 2 2 4 4 2 2" xfId="4121"/>
    <cellStyle name="Normal 3 2 2 4 4 3" xfId="3132"/>
    <cellStyle name="Normal 3 2 2 4 5" xfId="1701"/>
    <cellStyle name="Normal 3 2 2 4 5 2" xfId="4114"/>
    <cellStyle name="Normal 3 2 2 4 6" xfId="3125"/>
    <cellStyle name="Normal 3 2 2 5" xfId="621"/>
    <cellStyle name="Normal 3 2 2 5 2" xfId="622"/>
    <cellStyle name="Normal 3 2 2 5 2 2" xfId="623"/>
    <cellStyle name="Normal 3 2 2 5 2 2 2" xfId="1711"/>
    <cellStyle name="Normal 3 2 2 5 2 2 2 2" xfId="4124"/>
    <cellStyle name="Normal 3 2 2 5 2 2 3" xfId="3135"/>
    <cellStyle name="Normal 3 2 2 5 2 3" xfId="1710"/>
    <cellStyle name="Normal 3 2 2 5 2 3 2" xfId="4123"/>
    <cellStyle name="Normal 3 2 2 5 2 4" xfId="3134"/>
    <cellStyle name="Normal 3 2 2 5 3" xfId="624"/>
    <cellStyle name="Normal 3 2 2 5 3 2" xfId="1712"/>
    <cellStyle name="Normal 3 2 2 5 3 2 2" xfId="4125"/>
    <cellStyle name="Normal 3 2 2 5 3 3" xfId="3136"/>
    <cellStyle name="Normal 3 2 2 5 4" xfId="1709"/>
    <cellStyle name="Normal 3 2 2 5 4 2" xfId="4122"/>
    <cellStyle name="Normal 3 2 2 5 5" xfId="3133"/>
    <cellStyle name="Normal 3 2 2 6" xfId="625"/>
    <cellStyle name="Normal 3 2 2 6 2" xfId="626"/>
    <cellStyle name="Normal 3 2 2 6 2 2" xfId="1714"/>
    <cellStyle name="Normal 3 2 2 6 2 2 2" xfId="4127"/>
    <cellStyle name="Normal 3 2 2 6 2 3" xfId="3138"/>
    <cellStyle name="Normal 3 2 2 6 3" xfId="1713"/>
    <cellStyle name="Normal 3 2 2 6 3 2" xfId="4126"/>
    <cellStyle name="Normal 3 2 2 6 4" xfId="3137"/>
    <cellStyle name="Normal 3 2 2 7" xfId="627"/>
    <cellStyle name="Normal 3 2 2 7 2" xfId="628"/>
    <cellStyle name="Normal 3 2 2 7 2 2" xfId="1716"/>
    <cellStyle name="Normal 3 2 2 7 2 2 2" xfId="4129"/>
    <cellStyle name="Normal 3 2 2 7 2 3" xfId="3140"/>
    <cellStyle name="Normal 3 2 2 7 3" xfId="1715"/>
    <cellStyle name="Normal 3 2 2 7 3 2" xfId="4128"/>
    <cellStyle name="Normal 3 2 2 7 4" xfId="3139"/>
    <cellStyle name="Normal 3 2 2 8" xfId="629"/>
    <cellStyle name="Normal 3 2 2 8 2" xfId="1717"/>
    <cellStyle name="Normal 3 2 2 8 2 2" xfId="4130"/>
    <cellStyle name="Normal 3 2 2 8 3" xfId="3141"/>
    <cellStyle name="Normal 3 2 2 9" xfId="630"/>
    <cellStyle name="Normal 3 2 2 9 2" xfId="1718"/>
    <cellStyle name="Normal 3 2 2 9 2 2" xfId="4131"/>
    <cellStyle name="Normal 3 2 2 9 3" xfId="3142"/>
    <cellStyle name="Normal 3 2 3" xfId="631"/>
    <cellStyle name="Normal 3 2 3 2" xfId="632"/>
    <cellStyle name="Normal 3 2 3 2 2" xfId="633"/>
    <cellStyle name="Normal 3 2 3 2 2 2" xfId="634"/>
    <cellStyle name="Normal 3 2 3 2 2 2 2" xfId="635"/>
    <cellStyle name="Normal 3 2 3 2 2 2 2 2" xfId="1723"/>
    <cellStyle name="Normal 3 2 3 2 2 2 2 2 2" xfId="4136"/>
    <cellStyle name="Normal 3 2 3 2 2 2 2 3" xfId="3147"/>
    <cellStyle name="Normal 3 2 3 2 2 2 3" xfId="1722"/>
    <cellStyle name="Normal 3 2 3 2 2 2 3 2" xfId="4135"/>
    <cellStyle name="Normal 3 2 3 2 2 2 4" xfId="3146"/>
    <cellStyle name="Normal 3 2 3 2 2 3" xfId="636"/>
    <cellStyle name="Normal 3 2 3 2 2 3 2" xfId="1724"/>
    <cellStyle name="Normal 3 2 3 2 2 3 2 2" xfId="4137"/>
    <cellStyle name="Normal 3 2 3 2 2 3 3" xfId="3148"/>
    <cellStyle name="Normal 3 2 3 2 2 4" xfId="1721"/>
    <cellStyle name="Normal 3 2 3 2 2 4 2" xfId="4134"/>
    <cellStyle name="Normal 3 2 3 2 2 5" xfId="3145"/>
    <cellStyle name="Normal 3 2 3 2 3" xfId="637"/>
    <cellStyle name="Normal 3 2 3 2 3 2" xfId="638"/>
    <cellStyle name="Normal 3 2 3 2 3 2 2" xfId="1726"/>
    <cellStyle name="Normal 3 2 3 2 3 2 2 2" xfId="4139"/>
    <cellStyle name="Normal 3 2 3 2 3 2 3" xfId="3150"/>
    <cellStyle name="Normal 3 2 3 2 3 3" xfId="1725"/>
    <cellStyle name="Normal 3 2 3 2 3 3 2" xfId="4138"/>
    <cellStyle name="Normal 3 2 3 2 3 4" xfId="3149"/>
    <cellStyle name="Normal 3 2 3 2 4" xfId="639"/>
    <cellStyle name="Normal 3 2 3 2 4 2" xfId="1727"/>
    <cellStyle name="Normal 3 2 3 2 4 2 2" xfId="4140"/>
    <cellStyle name="Normal 3 2 3 2 4 3" xfId="3151"/>
    <cellStyle name="Normal 3 2 3 2 5" xfId="1720"/>
    <cellStyle name="Normal 3 2 3 2 5 2" xfId="4133"/>
    <cellStyle name="Normal 3 2 3 2 6" xfId="3144"/>
    <cellStyle name="Normal 3 2 3 3" xfId="640"/>
    <cellStyle name="Normal 3 2 3 3 2" xfId="641"/>
    <cellStyle name="Normal 3 2 3 3 2 2" xfId="642"/>
    <cellStyle name="Normal 3 2 3 3 2 2 2" xfId="643"/>
    <cellStyle name="Normal 3 2 3 3 2 2 2 2" xfId="1731"/>
    <cellStyle name="Normal 3 2 3 3 2 2 2 2 2" xfId="4144"/>
    <cellStyle name="Normal 3 2 3 3 2 2 2 3" xfId="3155"/>
    <cellStyle name="Normal 3 2 3 3 2 2 3" xfId="1730"/>
    <cellStyle name="Normal 3 2 3 3 2 2 3 2" xfId="4143"/>
    <cellStyle name="Normal 3 2 3 3 2 2 4" xfId="3154"/>
    <cellStyle name="Normal 3 2 3 3 2 3" xfId="644"/>
    <cellStyle name="Normal 3 2 3 3 2 3 2" xfId="1732"/>
    <cellStyle name="Normal 3 2 3 3 2 3 2 2" xfId="4145"/>
    <cellStyle name="Normal 3 2 3 3 2 3 3" xfId="3156"/>
    <cellStyle name="Normal 3 2 3 3 2 4" xfId="1729"/>
    <cellStyle name="Normal 3 2 3 3 2 4 2" xfId="4142"/>
    <cellStyle name="Normal 3 2 3 3 2 5" xfId="3153"/>
    <cellStyle name="Normal 3 2 3 3 3" xfId="645"/>
    <cellStyle name="Normal 3 2 3 3 3 2" xfId="646"/>
    <cellStyle name="Normal 3 2 3 3 3 2 2" xfId="1734"/>
    <cellStyle name="Normal 3 2 3 3 3 2 2 2" xfId="4147"/>
    <cellStyle name="Normal 3 2 3 3 3 2 3" xfId="3158"/>
    <cellStyle name="Normal 3 2 3 3 3 3" xfId="1733"/>
    <cellStyle name="Normal 3 2 3 3 3 3 2" xfId="4146"/>
    <cellStyle name="Normal 3 2 3 3 3 4" xfId="3157"/>
    <cellStyle name="Normal 3 2 3 3 4" xfId="647"/>
    <cellStyle name="Normal 3 2 3 3 4 2" xfId="1735"/>
    <cellStyle name="Normal 3 2 3 3 4 2 2" xfId="4148"/>
    <cellStyle name="Normal 3 2 3 3 4 3" xfId="3159"/>
    <cellStyle name="Normal 3 2 3 3 5" xfId="1728"/>
    <cellStyle name="Normal 3 2 3 3 5 2" xfId="4141"/>
    <cellStyle name="Normal 3 2 3 3 6" xfId="3152"/>
    <cellStyle name="Normal 3 2 3 4" xfId="648"/>
    <cellStyle name="Normal 3 2 3 4 2" xfId="649"/>
    <cellStyle name="Normal 3 2 3 4 2 2" xfId="650"/>
    <cellStyle name="Normal 3 2 3 4 2 2 2" xfId="1738"/>
    <cellStyle name="Normal 3 2 3 4 2 2 2 2" xfId="4151"/>
    <cellStyle name="Normal 3 2 3 4 2 2 3" xfId="3162"/>
    <cellStyle name="Normal 3 2 3 4 2 3" xfId="1737"/>
    <cellStyle name="Normal 3 2 3 4 2 3 2" xfId="4150"/>
    <cellStyle name="Normal 3 2 3 4 2 4" xfId="3161"/>
    <cellStyle name="Normal 3 2 3 4 3" xfId="651"/>
    <cellStyle name="Normal 3 2 3 4 3 2" xfId="1739"/>
    <cellStyle name="Normal 3 2 3 4 3 2 2" xfId="4152"/>
    <cellStyle name="Normal 3 2 3 4 3 3" xfId="3163"/>
    <cellStyle name="Normal 3 2 3 4 4" xfId="1736"/>
    <cellStyle name="Normal 3 2 3 4 4 2" xfId="4149"/>
    <cellStyle name="Normal 3 2 3 4 5" xfId="3160"/>
    <cellStyle name="Normal 3 2 3 5" xfId="652"/>
    <cellStyle name="Normal 3 2 3 5 2" xfId="653"/>
    <cellStyle name="Normal 3 2 3 5 2 2" xfId="1741"/>
    <cellStyle name="Normal 3 2 3 5 2 2 2" xfId="4154"/>
    <cellStyle name="Normal 3 2 3 5 2 3" xfId="3165"/>
    <cellStyle name="Normal 3 2 3 5 3" xfId="1740"/>
    <cellStyle name="Normal 3 2 3 5 3 2" xfId="4153"/>
    <cellStyle name="Normal 3 2 3 5 4" xfId="3164"/>
    <cellStyle name="Normal 3 2 3 6" xfId="654"/>
    <cellStyle name="Normal 3 2 3 6 2" xfId="655"/>
    <cellStyle name="Normal 3 2 3 6 2 2" xfId="1743"/>
    <cellStyle name="Normal 3 2 3 6 2 2 2" xfId="4156"/>
    <cellStyle name="Normal 3 2 3 6 2 3" xfId="3167"/>
    <cellStyle name="Normal 3 2 3 6 3" xfId="1742"/>
    <cellStyle name="Normal 3 2 3 6 3 2" xfId="4155"/>
    <cellStyle name="Normal 3 2 3 6 4" xfId="3166"/>
    <cellStyle name="Normal 3 2 3 7" xfId="656"/>
    <cellStyle name="Normal 3 2 3 7 2" xfId="1744"/>
    <cellStyle name="Normal 3 2 3 7 2 2" xfId="4157"/>
    <cellStyle name="Normal 3 2 3 7 3" xfId="3168"/>
    <cellStyle name="Normal 3 2 3 8" xfId="1719"/>
    <cellStyle name="Normal 3 2 3 8 2" xfId="4132"/>
    <cellStyle name="Normal 3 2 3 9" xfId="3143"/>
    <cellStyle name="Normal 3 2 4" xfId="657"/>
    <cellStyle name="Normal 3 2 4 2" xfId="658"/>
    <cellStyle name="Normal 3 2 5" xfId="659"/>
    <cellStyle name="Normal 3 2 5 2" xfId="660"/>
    <cellStyle name="Normal 3 2 5 2 2" xfId="661"/>
    <cellStyle name="Normal 3 2 5 2 2 2" xfId="662"/>
    <cellStyle name="Normal 3 2 5 2 2 2 2" xfId="1747"/>
    <cellStyle name="Normal 3 2 5 2 2 2 2 2" xfId="4160"/>
    <cellStyle name="Normal 3 2 5 2 2 2 3" xfId="3172"/>
    <cellStyle name="Normal 3 2 5 2 2 3" xfId="1746"/>
    <cellStyle name="Normal 3 2 5 2 2 3 2" xfId="4159"/>
    <cellStyle name="Normal 3 2 5 2 2 4" xfId="3171"/>
    <cellStyle name="Normal 3 2 5 2 3" xfId="663"/>
    <cellStyle name="Normal 3 2 5 2 3 2" xfId="1748"/>
    <cellStyle name="Normal 3 2 5 2 3 2 2" xfId="4161"/>
    <cellStyle name="Normal 3 2 5 2 3 3" xfId="3173"/>
    <cellStyle name="Normal 3 2 5 2 4" xfId="1745"/>
    <cellStyle name="Normal 3 2 5 2 4 2" xfId="4158"/>
    <cellStyle name="Normal 3 2 5 2 5" xfId="3170"/>
    <cellStyle name="Normal 3 2 5 3" xfId="664"/>
    <cellStyle name="Normal 3 2 5 3 2" xfId="665"/>
    <cellStyle name="Normal 3 2 5 3 2 2" xfId="1750"/>
    <cellStyle name="Normal 3 2 5 3 2 2 2" xfId="4163"/>
    <cellStyle name="Normal 3 2 5 3 2 3" xfId="3175"/>
    <cellStyle name="Normal 3 2 5 3 3" xfId="1749"/>
    <cellStyle name="Normal 3 2 5 3 3 2" xfId="4162"/>
    <cellStyle name="Normal 3 2 5 3 4" xfId="3174"/>
    <cellStyle name="Normal 3 2 5 4" xfId="666"/>
    <cellStyle name="Normal 3 2 5 5" xfId="667"/>
    <cellStyle name="Normal 3 2 5 5 2" xfId="1751"/>
    <cellStyle name="Normal 3 2 5 5 2 2" xfId="4164"/>
    <cellStyle name="Normal 3 2 5 5 3" xfId="3177"/>
    <cellStyle name="Normal 3 2 6" xfId="668"/>
    <cellStyle name="Normal 3 2 6 2" xfId="1752"/>
    <cellStyle name="Normal 3 2 6 2 2" xfId="4165"/>
    <cellStyle name="Normal 3 2 6 3" xfId="3178"/>
    <cellStyle name="Normal 3 2 7" xfId="669"/>
    <cellStyle name="Normal 3 2 7 2" xfId="1753"/>
    <cellStyle name="Normal 3 2 7 2 2" xfId="4166"/>
    <cellStyle name="Normal 3 2 7 3" xfId="3179"/>
    <cellStyle name="Normal 3 2 8" xfId="1681"/>
    <cellStyle name="Normal 3 2 8 2" xfId="4094"/>
    <cellStyle name="Normal 3 2 9" xfId="590"/>
    <cellStyle name="Normal 3 2 9 2" xfId="3102"/>
    <cellStyle name="Normal 3 3" xfId="99"/>
    <cellStyle name="Normal 3 3 2" xfId="671"/>
    <cellStyle name="Normal 3 3 2 2" xfId="672"/>
    <cellStyle name="Normal 3 3 2 2 2" xfId="673"/>
    <cellStyle name="Normal 3 3 2 2 2 2" xfId="674"/>
    <cellStyle name="Normal 3 3 2 2 2 2 2" xfId="675"/>
    <cellStyle name="Normal 3 3 2 2 2 2 2 2" xfId="1759"/>
    <cellStyle name="Normal 3 3 2 2 2 2 2 2 2" xfId="4172"/>
    <cellStyle name="Normal 3 3 2 2 2 2 2 3" xfId="3185"/>
    <cellStyle name="Normal 3 3 2 2 2 2 3" xfId="1758"/>
    <cellStyle name="Normal 3 3 2 2 2 2 3 2" xfId="4171"/>
    <cellStyle name="Normal 3 3 2 2 2 2 4" xfId="3184"/>
    <cellStyle name="Normal 3 3 2 2 2 3" xfId="676"/>
    <cellStyle name="Normal 3 3 2 2 2 3 2" xfId="1760"/>
    <cellStyle name="Normal 3 3 2 2 2 3 2 2" xfId="4173"/>
    <cellStyle name="Normal 3 3 2 2 2 3 3" xfId="3186"/>
    <cellStyle name="Normal 3 3 2 2 2 4" xfId="1757"/>
    <cellStyle name="Normal 3 3 2 2 2 4 2" xfId="4170"/>
    <cellStyle name="Normal 3 3 2 2 2 5" xfId="3183"/>
    <cellStyle name="Normal 3 3 2 2 3" xfId="677"/>
    <cellStyle name="Normal 3 3 2 2 3 2" xfId="678"/>
    <cellStyle name="Normal 3 3 2 2 3 2 2" xfId="1762"/>
    <cellStyle name="Normal 3 3 2 2 3 2 2 2" xfId="4175"/>
    <cellStyle name="Normal 3 3 2 2 3 2 3" xfId="3188"/>
    <cellStyle name="Normal 3 3 2 2 3 3" xfId="1761"/>
    <cellStyle name="Normal 3 3 2 2 3 3 2" xfId="4174"/>
    <cellStyle name="Normal 3 3 2 2 3 4" xfId="3187"/>
    <cellStyle name="Normal 3 3 2 2 4" xfId="679"/>
    <cellStyle name="Normal 3 3 2 2 4 2" xfId="1763"/>
    <cellStyle name="Normal 3 3 2 2 4 2 2" xfId="4176"/>
    <cellStyle name="Normal 3 3 2 2 4 3" xfId="3189"/>
    <cellStyle name="Normal 3 3 2 2 5" xfId="1756"/>
    <cellStyle name="Normal 3 3 2 2 5 2" xfId="4169"/>
    <cellStyle name="Normal 3 3 2 2 6" xfId="3182"/>
    <cellStyle name="Normal 3 3 2 3" xfId="680"/>
    <cellStyle name="Normal 3 3 2 3 2" xfId="681"/>
    <cellStyle name="Normal 3 3 2 3 2 2" xfId="682"/>
    <cellStyle name="Normal 3 3 2 3 2 2 2" xfId="1766"/>
    <cellStyle name="Normal 3 3 2 3 2 2 2 2" xfId="4179"/>
    <cellStyle name="Normal 3 3 2 3 2 2 3" xfId="3192"/>
    <cellStyle name="Normal 3 3 2 3 2 3" xfId="1765"/>
    <cellStyle name="Normal 3 3 2 3 2 3 2" xfId="4178"/>
    <cellStyle name="Normal 3 3 2 3 2 4" xfId="3191"/>
    <cellStyle name="Normal 3 3 2 3 3" xfId="683"/>
    <cellStyle name="Normal 3 3 2 3 3 2" xfId="1767"/>
    <cellStyle name="Normal 3 3 2 3 3 2 2" xfId="4180"/>
    <cellStyle name="Normal 3 3 2 3 3 3" xfId="3193"/>
    <cellStyle name="Normal 3 3 2 3 4" xfId="1764"/>
    <cellStyle name="Normal 3 3 2 3 4 2" xfId="4177"/>
    <cellStyle name="Normal 3 3 2 3 5" xfId="3190"/>
    <cellStyle name="Normal 3 3 2 4" xfId="684"/>
    <cellStyle name="Normal 3 3 2 4 2" xfId="685"/>
    <cellStyle name="Normal 3 3 2 4 2 2" xfId="1769"/>
    <cellStyle name="Normal 3 3 2 4 2 2 2" xfId="4182"/>
    <cellStyle name="Normal 3 3 2 4 2 3" xfId="3195"/>
    <cellStyle name="Normal 3 3 2 4 3" xfId="1768"/>
    <cellStyle name="Normal 3 3 2 4 3 2" xfId="4181"/>
    <cellStyle name="Normal 3 3 2 4 4" xfId="3194"/>
    <cellStyle name="Normal 3 3 2 5" xfId="686"/>
    <cellStyle name="Normal 3 3 2 5 2" xfId="1770"/>
    <cellStyle name="Normal 3 3 2 5 2 2" xfId="4183"/>
    <cellStyle name="Normal 3 3 2 5 3" xfId="3196"/>
    <cellStyle name="Normal 3 3 2 6" xfId="1755"/>
    <cellStyle name="Normal 3 3 2 6 2" xfId="4168"/>
    <cellStyle name="Normal 3 3 2 7" xfId="3181"/>
    <cellStyle name="Normal 3 3 3" xfId="687"/>
    <cellStyle name="Normal 3 3 3 2" xfId="688"/>
    <cellStyle name="Normal 3 3 3 2 2" xfId="689"/>
    <cellStyle name="Normal 3 3 3 2 2 2" xfId="690"/>
    <cellStyle name="Normal 3 3 3 2 2 2 2" xfId="1773"/>
    <cellStyle name="Normal 3 3 3 2 2 2 2 2" xfId="4186"/>
    <cellStyle name="Normal 3 3 3 2 2 2 3" xfId="3200"/>
    <cellStyle name="Normal 3 3 3 2 2 3" xfId="1772"/>
    <cellStyle name="Normal 3 3 3 2 2 3 2" xfId="4185"/>
    <cellStyle name="Normal 3 3 3 2 2 4" xfId="3199"/>
    <cellStyle name="Normal 3 3 3 2 3" xfId="691"/>
    <cellStyle name="Normal 3 3 3 2 3 2" xfId="1774"/>
    <cellStyle name="Normal 3 3 3 2 3 2 2" xfId="4187"/>
    <cellStyle name="Normal 3 3 3 2 3 3" xfId="3201"/>
    <cellStyle name="Normal 3 3 3 2 4" xfId="1771"/>
    <cellStyle name="Normal 3 3 3 2 4 2" xfId="4184"/>
    <cellStyle name="Normal 3 3 3 2 5" xfId="3198"/>
    <cellStyle name="Normal 3 3 3 3" xfId="692"/>
    <cellStyle name="Normal 3 3 3 3 2" xfId="693"/>
    <cellStyle name="Normal 3 3 3 3 2 2" xfId="1776"/>
    <cellStyle name="Normal 3 3 3 3 2 2 2" xfId="4189"/>
    <cellStyle name="Normal 3 3 3 3 2 3" xfId="3203"/>
    <cellStyle name="Normal 3 3 3 3 3" xfId="1775"/>
    <cellStyle name="Normal 3 3 3 3 3 2" xfId="4188"/>
    <cellStyle name="Normal 3 3 3 3 4" xfId="3202"/>
    <cellStyle name="Normal 3 3 3 4" xfId="694"/>
    <cellStyle name="Normal 3 3 3 5" xfId="695"/>
    <cellStyle name="Normal 3 3 3 5 2" xfId="1777"/>
    <cellStyle name="Normal 3 3 3 5 2 2" xfId="4190"/>
    <cellStyle name="Normal 3 3 3 5 3" xfId="3205"/>
    <cellStyle name="Normal 3 3 4" xfId="696"/>
    <cellStyle name="Normal 3 3 4 2" xfId="697"/>
    <cellStyle name="Normal 3 3 4 2 2" xfId="698"/>
    <cellStyle name="Normal 3 3 4 2 2 2" xfId="1780"/>
    <cellStyle name="Normal 3 3 4 2 2 2 2" xfId="4193"/>
    <cellStyle name="Normal 3 3 4 2 2 3" xfId="3208"/>
    <cellStyle name="Normal 3 3 4 2 3" xfId="1779"/>
    <cellStyle name="Normal 3 3 4 2 3 2" xfId="4192"/>
    <cellStyle name="Normal 3 3 4 2 4" xfId="3207"/>
    <cellStyle name="Normal 3 3 4 3" xfId="699"/>
    <cellStyle name="Normal 3 3 4 3 2" xfId="1781"/>
    <cellStyle name="Normal 3 3 4 3 2 2" xfId="4194"/>
    <cellStyle name="Normal 3 3 4 3 3" xfId="3209"/>
    <cellStyle name="Normal 3 3 4 4" xfId="1778"/>
    <cellStyle name="Normal 3 3 4 4 2" xfId="4191"/>
    <cellStyle name="Normal 3 3 4 5" xfId="3206"/>
    <cellStyle name="Normal 3 3 5" xfId="700"/>
    <cellStyle name="Normal 3 3 5 2" xfId="701"/>
    <cellStyle name="Normal 3 3 5 2 2" xfId="1783"/>
    <cellStyle name="Normal 3 3 5 2 2 2" xfId="4196"/>
    <cellStyle name="Normal 3 3 5 2 3" xfId="3211"/>
    <cellStyle name="Normal 3 3 5 3" xfId="1782"/>
    <cellStyle name="Normal 3 3 5 3 2" xfId="4195"/>
    <cellStyle name="Normal 3 3 5 4" xfId="3210"/>
    <cellStyle name="Normal 3 3 6" xfId="702"/>
    <cellStyle name="Normal 3 3 6 2" xfId="703"/>
    <cellStyle name="Normal 3 3 6 2 2" xfId="1785"/>
    <cellStyle name="Normal 3 3 6 2 2 2" xfId="4198"/>
    <cellStyle name="Normal 3 3 6 2 3" xfId="3213"/>
    <cellStyle name="Normal 3 3 6 3" xfId="1784"/>
    <cellStyle name="Normal 3 3 6 3 2" xfId="4197"/>
    <cellStyle name="Normal 3 3 6 4" xfId="3212"/>
    <cellStyle name="Normal 3 3 7" xfId="704"/>
    <cellStyle name="Normal 3 3 7 2" xfId="1786"/>
    <cellStyle name="Normal 3 3 7 2 2" xfId="4199"/>
    <cellStyle name="Normal 3 3 7 3" xfId="3214"/>
    <cellStyle name="Normal 3 3 8" xfId="1754"/>
    <cellStyle name="Normal 3 3 8 2" xfId="4167"/>
    <cellStyle name="Normal 3 3 9" xfId="670"/>
    <cellStyle name="Normal 3 3 9 2" xfId="3180"/>
    <cellStyle name="Normal 3 4" xfId="705"/>
    <cellStyle name="Normal 3 4 2" xfId="706"/>
    <cellStyle name="Normal 3 5" xfId="707"/>
    <cellStyle name="Normal 3 6" xfId="708"/>
    <cellStyle name="Normal 3 6 2" xfId="709"/>
    <cellStyle name="Normal 3 6 2 2" xfId="710"/>
    <cellStyle name="Normal 3 6 2 2 2" xfId="711"/>
    <cellStyle name="Normal 3 6 2 2 2 2" xfId="1789"/>
    <cellStyle name="Normal 3 6 2 2 2 2 2" xfId="4202"/>
    <cellStyle name="Normal 3 6 2 2 2 3" xfId="3221"/>
    <cellStyle name="Normal 3 6 2 2 3" xfId="1788"/>
    <cellStyle name="Normal 3 6 2 2 3 2" xfId="4201"/>
    <cellStyle name="Normal 3 6 2 2 4" xfId="3220"/>
    <cellStyle name="Normal 3 6 2 3" xfId="1787"/>
    <cellStyle name="Normal 3 6 2 3 2" xfId="4200"/>
    <cellStyle name="Normal 3 6 2 4" xfId="3219"/>
    <cellStyle name="Normal 3 6 3" xfId="712"/>
    <cellStyle name="Normal 3 6 3 2" xfId="713"/>
    <cellStyle name="Normal 3 6 3 2 2" xfId="714"/>
    <cellStyle name="Normal 3 6 3 2 2 2" xfId="1792"/>
    <cellStyle name="Normal 3 6 3 2 2 2 2" xfId="4205"/>
    <cellStyle name="Normal 3 6 3 2 2 3" xfId="3224"/>
    <cellStyle name="Normal 3 6 3 2 3" xfId="1791"/>
    <cellStyle name="Normal 3 6 3 2 3 2" xfId="4204"/>
    <cellStyle name="Normal 3 6 3 2 4" xfId="3223"/>
    <cellStyle name="Normal 3 6 3 3" xfId="715"/>
    <cellStyle name="Normal 3 6 3 3 2" xfId="1793"/>
    <cellStyle name="Normal 3 6 3 3 2 2" xfId="4206"/>
    <cellStyle name="Normal 3 6 3 3 3" xfId="3225"/>
    <cellStyle name="Normal 3 6 3 4" xfId="1790"/>
    <cellStyle name="Normal 3 6 3 4 2" xfId="4203"/>
    <cellStyle name="Normal 3 6 3 5" xfId="3222"/>
    <cellStyle name="Normal 3 6 4" xfId="716"/>
    <cellStyle name="Normal 3 6 4 2" xfId="717"/>
    <cellStyle name="Normal 3 6 4 2 2" xfId="1795"/>
    <cellStyle name="Normal 3 6 4 2 2 2" xfId="4208"/>
    <cellStyle name="Normal 3 6 4 2 3" xfId="3227"/>
    <cellStyle name="Normal 3 6 4 3" xfId="1794"/>
    <cellStyle name="Normal 3 6 4 3 2" xfId="4207"/>
    <cellStyle name="Normal 3 6 4 4" xfId="3226"/>
    <cellStyle name="Normal 3 6 5" xfId="718"/>
    <cellStyle name="Normal 3 6 5 2" xfId="1796"/>
    <cellStyle name="Normal 3 6 5 2 2" xfId="4209"/>
    <cellStyle name="Normal 3 6 5 3" xfId="3228"/>
    <cellStyle name="Normal 3 7" xfId="719"/>
    <cellStyle name="Normal 3 7 2" xfId="720"/>
    <cellStyle name="Normal 3 7 2 2" xfId="721"/>
    <cellStyle name="Normal 3 7 2 2 2" xfId="1798"/>
    <cellStyle name="Normal 3 7 2 2 2 2" xfId="4211"/>
    <cellStyle name="Normal 3 7 2 2 3" xfId="3231"/>
    <cellStyle name="Normal 3 7 2 3" xfId="1797"/>
    <cellStyle name="Normal 3 7 2 3 2" xfId="4210"/>
    <cellStyle name="Normal 3 7 2 4" xfId="3230"/>
    <cellStyle name="Normal 3 7 3" xfId="722"/>
    <cellStyle name="Normal 3 7 3 2" xfId="1799"/>
    <cellStyle name="Normal 3 7 3 2 2" xfId="4212"/>
    <cellStyle name="Normal 3 7 3 3" xfId="3232"/>
    <cellStyle name="Normal 3 8" xfId="723"/>
    <cellStyle name="Normal 3 8 2" xfId="724"/>
    <cellStyle name="Normal 3 8 2 2" xfId="1801"/>
    <cellStyle name="Normal 3 8 2 2 2" xfId="4214"/>
    <cellStyle name="Normal 3 8 2 3" xfId="3234"/>
    <cellStyle name="Normal 3 8 3" xfId="1800"/>
    <cellStyle name="Normal 3 8 3 2" xfId="4213"/>
    <cellStyle name="Normal 3 8 4" xfId="3233"/>
    <cellStyle name="Normal 3 9" xfId="725"/>
    <cellStyle name="Normal 3 9 2" xfId="726"/>
    <cellStyle name="Normal 3 9 2 2" xfId="1803"/>
    <cellStyle name="Normal 3 9 2 2 2" xfId="4216"/>
    <cellStyle name="Normal 3 9 2 3" xfId="3236"/>
    <cellStyle name="Normal 3 9 3" xfId="1802"/>
    <cellStyle name="Normal 3 9 3 2" xfId="4215"/>
    <cellStyle name="Normal 3 9 4" xfId="3235"/>
    <cellStyle name="Normal 30" xfId="727"/>
    <cellStyle name="Normal 30 2" xfId="728"/>
    <cellStyle name="Normal 31" xfId="729"/>
    <cellStyle name="Normal 31 2" xfId="730"/>
    <cellStyle name="Normal 32" xfId="731"/>
    <cellStyle name="Normal 32 2" xfId="732"/>
    <cellStyle name="Normal 33" xfId="733"/>
    <cellStyle name="Normal 33 10" xfId="734"/>
    <cellStyle name="Normal 34" xfId="735"/>
    <cellStyle name="Normal 34 2" xfId="736"/>
    <cellStyle name="Normal 34 2 2" xfId="737"/>
    <cellStyle name="Normal 34 2 3" xfId="738"/>
    <cellStyle name="Normal 34 2 3 2" xfId="739"/>
    <cellStyle name="Normal 34 3" xfId="740"/>
    <cellStyle name="Normal 34 3 2" xfId="741"/>
    <cellStyle name="Normal 34 3 2 2" xfId="742"/>
    <cellStyle name="Normal 35" xfId="743"/>
    <cellStyle name="Normal 35 2" xfId="744"/>
    <cellStyle name="Normal 36" xfId="745"/>
    <cellStyle name="Normal 36 2" xfId="746"/>
    <cellStyle name="Normal 37" xfId="747"/>
    <cellStyle name="Normal 37 2" xfId="748"/>
    <cellStyle name="Normal 38" xfId="749"/>
    <cellStyle name="Normal 38 2" xfId="750"/>
    <cellStyle name="Normal 38 2 2" xfId="751"/>
    <cellStyle name="Normal 38 2 3" xfId="752"/>
    <cellStyle name="Normal 38 2 3 2" xfId="753"/>
    <cellStyle name="Normal 38 3" xfId="754"/>
    <cellStyle name="Normal 38 3 2" xfId="755"/>
    <cellStyle name="Normal 38 3 2 2" xfId="756"/>
    <cellStyle name="Normal 39" xfId="757"/>
    <cellStyle name="Normal 39 2" xfId="758"/>
    <cellStyle name="Normal 39 2 2" xfId="759"/>
    <cellStyle name="Normal 39 2 3" xfId="760"/>
    <cellStyle name="Normal 39 2 3 2" xfId="761"/>
    <cellStyle name="Normal 39 3" xfId="762"/>
    <cellStyle name="Normal 39 3 2" xfId="763"/>
    <cellStyle name="Normal 39 3 2 2" xfId="764"/>
    <cellStyle name="Normal 4" xfId="94"/>
    <cellStyle name="Normal 4 10" xfId="766"/>
    <cellStyle name="Normal 4 10 2" xfId="1805"/>
    <cellStyle name="Normal 4 10 2 2" xfId="4218"/>
    <cellStyle name="Normal 4 10 3" xfId="3260"/>
    <cellStyle name="Normal 4 11" xfId="1579"/>
    <cellStyle name="Normal 4 12" xfId="765"/>
    <cellStyle name="Normal 4 12 2" xfId="3259"/>
    <cellStyle name="Normal 4 13" xfId="1804"/>
    <cellStyle name="Normal 4 13 2" xfId="4217"/>
    <cellStyle name="Normal 4 14" xfId="274"/>
    <cellStyle name="Normal 4 2" xfId="767"/>
    <cellStyle name="Normal 4 2 10" xfId="1806"/>
    <cellStyle name="Normal 4 2 10 2" xfId="4219"/>
    <cellStyle name="Normal 4 2 11" xfId="3261"/>
    <cellStyle name="Normal 4 2 2" xfId="768"/>
    <cellStyle name="Normal 4 2 2 2" xfId="769"/>
    <cellStyle name="Normal 4 2 2 2 2" xfId="770"/>
    <cellStyle name="Normal 4 2 2 2 2 2" xfId="771"/>
    <cellStyle name="Normal 4 2 2 2 2 2 2" xfId="772"/>
    <cellStyle name="Normal 4 2 2 2 2 2 2 2" xfId="1811"/>
    <cellStyle name="Normal 4 2 2 2 2 2 2 2 2" xfId="4224"/>
    <cellStyle name="Normal 4 2 2 2 2 2 2 3" xfId="3266"/>
    <cellStyle name="Normal 4 2 2 2 2 2 3" xfId="1810"/>
    <cellStyle name="Normal 4 2 2 2 2 2 3 2" xfId="4223"/>
    <cellStyle name="Normal 4 2 2 2 2 2 4" xfId="3265"/>
    <cellStyle name="Normal 4 2 2 2 2 3" xfId="773"/>
    <cellStyle name="Normal 4 2 2 2 2 3 2" xfId="1812"/>
    <cellStyle name="Normal 4 2 2 2 2 3 2 2" xfId="4225"/>
    <cellStyle name="Normal 4 2 2 2 2 3 3" xfId="3267"/>
    <cellStyle name="Normal 4 2 2 2 2 4" xfId="1809"/>
    <cellStyle name="Normal 4 2 2 2 2 4 2" xfId="4222"/>
    <cellStyle name="Normal 4 2 2 2 2 5" xfId="3264"/>
    <cellStyle name="Normal 4 2 2 2 3" xfId="774"/>
    <cellStyle name="Normal 4 2 2 2 3 2" xfId="775"/>
    <cellStyle name="Normal 4 2 2 2 3 2 2" xfId="1814"/>
    <cellStyle name="Normal 4 2 2 2 3 2 2 2" xfId="4227"/>
    <cellStyle name="Normal 4 2 2 2 3 2 3" xfId="3269"/>
    <cellStyle name="Normal 4 2 2 2 3 3" xfId="1813"/>
    <cellStyle name="Normal 4 2 2 2 3 3 2" xfId="4226"/>
    <cellStyle name="Normal 4 2 2 2 3 4" xfId="3268"/>
    <cellStyle name="Normal 4 2 2 2 4" xfId="776"/>
    <cellStyle name="Normal 4 2 2 2 4 2" xfId="1815"/>
    <cellStyle name="Normal 4 2 2 2 4 2 2" xfId="4228"/>
    <cellStyle name="Normal 4 2 2 2 4 3" xfId="3270"/>
    <cellStyle name="Normal 4 2 2 2 5" xfId="1808"/>
    <cellStyle name="Normal 4 2 2 2 5 2" xfId="4221"/>
    <cellStyle name="Normal 4 2 2 2 6" xfId="3263"/>
    <cellStyle name="Normal 4 2 2 3" xfId="777"/>
    <cellStyle name="Normal 4 2 2 3 2" xfId="778"/>
    <cellStyle name="Normal 4 2 2 3 2 2" xfId="779"/>
    <cellStyle name="Normal 4 2 2 3 2 2 2" xfId="780"/>
    <cellStyle name="Normal 4 2 2 3 2 2 2 2" xfId="1819"/>
    <cellStyle name="Normal 4 2 2 3 2 2 2 2 2" xfId="4232"/>
    <cellStyle name="Normal 4 2 2 3 2 2 2 3" xfId="3274"/>
    <cellStyle name="Normal 4 2 2 3 2 2 3" xfId="1818"/>
    <cellStyle name="Normal 4 2 2 3 2 2 3 2" xfId="4231"/>
    <cellStyle name="Normal 4 2 2 3 2 2 4" xfId="3273"/>
    <cellStyle name="Normal 4 2 2 3 2 3" xfId="781"/>
    <cellStyle name="Normal 4 2 2 3 2 3 2" xfId="1820"/>
    <cellStyle name="Normal 4 2 2 3 2 3 2 2" xfId="4233"/>
    <cellStyle name="Normal 4 2 2 3 2 3 3" xfId="3275"/>
    <cellStyle name="Normal 4 2 2 3 2 4" xfId="1817"/>
    <cellStyle name="Normal 4 2 2 3 2 4 2" xfId="4230"/>
    <cellStyle name="Normal 4 2 2 3 2 5" xfId="3272"/>
    <cellStyle name="Normal 4 2 2 3 3" xfId="782"/>
    <cellStyle name="Normal 4 2 2 3 3 2" xfId="783"/>
    <cellStyle name="Normal 4 2 2 3 3 2 2" xfId="1822"/>
    <cellStyle name="Normal 4 2 2 3 3 2 2 2" xfId="4235"/>
    <cellStyle name="Normal 4 2 2 3 3 2 3" xfId="3277"/>
    <cellStyle name="Normal 4 2 2 3 3 3" xfId="1821"/>
    <cellStyle name="Normal 4 2 2 3 3 3 2" xfId="4234"/>
    <cellStyle name="Normal 4 2 2 3 3 4" xfId="3276"/>
    <cellStyle name="Normal 4 2 2 3 4" xfId="784"/>
    <cellStyle name="Normal 4 2 2 3 4 2" xfId="1823"/>
    <cellStyle name="Normal 4 2 2 3 4 2 2" xfId="4236"/>
    <cellStyle name="Normal 4 2 2 3 4 3" xfId="3278"/>
    <cellStyle name="Normal 4 2 2 3 5" xfId="1816"/>
    <cellStyle name="Normal 4 2 2 3 5 2" xfId="4229"/>
    <cellStyle name="Normal 4 2 2 3 6" xfId="3271"/>
    <cellStyle name="Normal 4 2 2 4" xfId="785"/>
    <cellStyle name="Normal 4 2 2 4 2" xfId="786"/>
    <cellStyle name="Normal 4 2 2 4 2 2" xfId="787"/>
    <cellStyle name="Normal 4 2 2 4 2 2 2" xfId="1826"/>
    <cellStyle name="Normal 4 2 2 4 2 2 2 2" xfId="4239"/>
    <cellStyle name="Normal 4 2 2 4 2 2 3" xfId="3281"/>
    <cellStyle name="Normal 4 2 2 4 2 3" xfId="1825"/>
    <cellStyle name="Normal 4 2 2 4 2 3 2" xfId="4238"/>
    <cellStyle name="Normal 4 2 2 4 2 4" xfId="3280"/>
    <cellStyle name="Normal 4 2 2 4 3" xfId="788"/>
    <cellStyle name="Normal 4 2 2 4 3 2" xfId="1827"/>
    <cellStyle name="Normal 4 2 2 4 3 2 2" xfId="4240"/>
    <cellStyle name="Normal 4 2 2 4 3 3" xfId="3282"/>
    <cellStyle name="Normal 4 2 2 4 4" xfId="1824"/>
    <cellStyle name="Normal 4 2 2 4 4 2" xfId="4237"/>
    <cellStyle name="Normal 4 2 2 4 5" xfId="3279"/>
    <cellStyle name="Normal 4 2 2 5" xfId="789"/>
    <cellStyle name="Normal 4 2 2 5 2" xfId="790"/>
    <cellStyle name="Normal 4 2 2 5 2 2" xfId="1829"/>
    <cellStyle name="Normal 4 2 2 5 2 2 2" xfId="4242"/>
    <cellStyle name="Normal 4 2 2 5 2 3" xfId="3284"/>
    <cellStyle name="Normal 4 2 2 5 3" xfId="1828"/>
    <cellStyle name="Normal 4 2 2 5 3 2" xfId="4241"/>
    <cellStyle name="Normal 4 2 2 5 4" xfId="3283"/>
    <cellStyle name="Normal 4 2 2 6" xfId="791"/>
    <cellStyle name="Normal 4 2 2 6 2" xfId="792"/>
    <cellStyle name="Normal 4 2 2 6 2 2" xfId="1831"/>
    <cellStyle name="Normal 4 2 2 6 2 2 2" xfId="4244"/>
    <cellStyle name="Normal 4 2 2 6 2 3" xfId="3286"/>
    <cellStyle name="Normal 4 2 2 6 3" xfId="1830"/>
    <cellStyle name="Normal 4 2 2 6 3 2" xfId="4243"/>
    <cellStyle name="Normal 4 2 2 6 4" xfId="3285"/>
    <cellStyle name="Normal 4 2 2 7" xfId="793"/>
    <cellStyle name="Normal 4 2 2 7 2" xfId="1832"/>
    <cellStyle name="Normal 4 2 2 7 2 2" xfId="4245"/>
    <cellStyle name="Normal 4 2 2 7 3" xfId="3287"/>
    <cellStyle name="Normal 4 2 2 8" xfId="1807"/>
    <cellStyle name="Normal 4 2 2 8 2" xfId="4220"/>
    <cellStyle name="Normal 4 2 2 9" xfId="3262"/>
    <cellStyle name="Normal 4 2 3" xfId="794"/>
    <cellStyle name="Normal 4 2 3 2" xfId="795"/>
    <cellStyle name="Normal 4 2 4" xfId="796"/>
    <cellStyle name="Normal 4 2 4 2" xfId="797"/>
    <cellStyle name="Normal 4 2 4 2 2" xfId="798"/>
    <cellStyle name="Normal 4 2 4 2 2 2" xfId="799"/>
    <cellStyle name="Normal 4 2 4 2 2 2 2" xfId="1835"/>
    <cellStyle name="Normal 4 2 4 2 2 2 2 2" xfId="4248"/>
    <cellStyle name="Normal 4 2 4 2 2 2 3" xfId="3293"/>
    <cellStyle name="Normal 4 2 4 2 2 3" xfId="1834"/>
    <cellStyle name="Normal 4 2 4 2 2 3 2" xfId="4247"/>
    <cellStyle name="Normal 4 2 4 2 2 4" xfId="3292"/>
    <cellStyle name="Normal 4 2 4 2 3" xfId="1833"/>
    <cellStyle name="Normal 4 2 4 2 3 2" xfId="4246"/>
    <cellStyle name="Normal 4 2 4 2 4" xfId="3291"/>
    <cellStyle name="Normal 4 2 4 3" xfId="800"/>
    <cellStyle name="Normal 4 2 4 3 2" xfId="801"/>
    <cellStyle name="Normal 4 2 4 3 2 2" xfId="802"/>
    <cellStyle name="Normal 4 2 4 3 2 2 2" xfId="1838"/>
    <cellStyle name="Normal 4 2 4 3 2 2 2 2" xfId="4251"/>
    <cellStyle name="Normal 4 2 4 3 2 2 3" xfId="3296"/>
    <cellStyle name="Normal 4 2 4 3 2 3" xfId="1837"/>
    <cellStyle name="Normal 4 2 4 3 2 3 2" xfId="4250"/>
    <cellStyle name="Normal 4 2 4 3 2 4" xfId="3295"/>
    <cellStyle name="Normal 4 2 4 3 3" xfId="803"/>
    <cellStyle name="Normal 4 2 4 3 3 2" xfId="1839"/>
    <cellStyle name="Normal 4 2 4 3 3 2 2" xfId="4252"/>
    <cellStyle name="Normal 4 2 4 3 3 3" xfId="3297"/>
    <cellStyle name="Normal 4 2 4 3 4" xfId="1836"/>
    <cellStyle name="Normal 4 2 4 3 4 2" xfId="4249"/>
    <cellStyle name="Normal 4 2 4 3 5" xfId="3294"/>
    <cellStyle name="Normal 4 2 4 4" xfId="804"/>
    <cellStyle name="Normal 4 2 4 4 2" xfId="805"/>
    <cellStyle name="Normal 4 2 4 4 2 2" xfId="1841"/>
    <cellStyle name="Normal 4 2 4 4 2 2 2" xfId="4254"/>
    <cellStyle name="Normal 4 2 4 4 2 3" xfId="3299"/>
    <cellStyle name="Normal 4 2 4 4 3" xfId="1840"/>
    <cellStyle name="Normal 4 2 4 4 3 2" xfId="4253"/>
    <cellStyle name="Normal 4 2 4 4 4" xfId="3298"/>
    <cellStyle name="Normal 4 2 4 5" xfId="806"/>
    <cellStyle name="Normal 4 2 4 5 2" xfId="1842"/>
    <cellStyle name="Normal 4 2 4 5 2 2" xfId="4255"/>
    <cellStyle name="Normal 4 2 4 5 3" xfId="3300"/>
    <cellStyle name="Normal 4 2 5" xfId="807"/>
    <cellStyle name="Normal 4 2 5 2" xfId="808"/>
    <cellStyle name="Normal 4 2 5 2 2" xfId="809"/>
    <cellStyle name="Normal 4 2 5 2 2 2" xfId="810"/>
    <cellStyle name="Normal 4 2 5 2 2 2 2" xfId="1845"/>
    <cellStyle name="Normal 4 2 5 2 2 2 2 2" xfId="4258"/>
    <cellStyle name="Normal 4 2 5 2 2 2 3" xfId="3304"/>
    <cellStyle name="Normal 4 2 5 2 2 3" xfId="1844"/>
    <cellStyle name="Normal 4 2 5 2 2 3 2" xfId="4257"/>
    <cellStyle name="Normal 4 2 5 2 2 4" xfId="3303"/>
    <cellStyle name="Normal 4 2 5 2 3" xfId="811"/>
    <cellStyle name="Normal 4 2 5 2 3 2" xfId="1846"/>
    <cellStyle name="Normal 4 2 5 2 3 2 2" xfId="4259"/>
    <cellStyle name="Normal 4 2 5 2 3 3" xfId="3305"/>
    <cellStyle name="Normal 4 2 5 2 4" xfId="1843"/>
    <cellStyle name="Normal 4 2 5 2 4 2" xfId="4256"/>
    <cellStyle name="Normal 4 2 5 2 5" xfId="3302"/>
    <cellStyle name="Normal 4 2 5 3" xfId="812"/>
    <cellStyle name="Normal 4 2 5 3 2" xfId="813"/>
    <cellStyle name="Normal 4 2 5 3 2 2" xfId="1848"/>
    <cellStyle name="Normal 4 2 5 3 2 2 2" xfId="4261"/>
    <cellStyle name="Normal 4 2 5 3 2 3" xfId="3307"/>
    <cellStyle name="Normal 4 2 5 3 3" xfId="1847"/>
    <cellStyle name="Normal 4 2 5 3 3 2" xfId="4260"/>
    <cellStyle name="Normal 4 2 5 3 4" xfId="3306"/>
    <cellStyle name="Normal 4 2 5 4" xfId="814"/>
    <cellStyle name="Normal 4 2 5 4 2" xfId="1849"/>
    <cellStyle name="Normal 4 2 5 4 2 2" xfId="4262"/>
    <cellStyle name="Normal 4 2 5 4 3" xfId="3308"/>
    <cellStyle name="Normal 4 2 6" xfId="815"/>
    <cellStyle name="Normal 4 2 6 2" xfId="816"/>
    <cellStyle name="Normal 4 2 6 2 2" xfId="817"/>
    <cellStyle name="Normal 4 2 6 2 2 2" xfId="1852"/>
    <cellStyle name="Normal 4 2 6 2 2 2 2" xfId="4265"/>
    <cellStyle name="Normal 4 2 6 2 2 3" xfId="3311"/>
    <cellStyle name="Normal 4 2 6 2 3" xfId="1851"/>
    <cellStyle name="Normal 4 2 6 2 3 2" xfId="4264"/>
    <cellStyle name="Normal 4 2 6 2 4" xfId="3310"/>
    <cellStyle name="Normal 4 2 6 3" xfId="818"/>
    <cellStyle name="Normal 4 2 6 3 2" xfId="1853"/>
    <cellStyle name="Normal 4 2 6 3 2 2" xfId="4266"/>
    <cellStyle name="Normal 4 2 6 3 3" xfId="3312"/>
    <cellStyle name="Normal 4 2 6 4" xfId="1850"/>
    <cellStyle name="Normal 4 2 6 4 2" xfId="4263"/>
    <cellStyle name="Normal 4 2 6 5" xfId="3309"/>
    <cellStyle name="Normal 4 2 7" xfId="819"/>
    <cellStyle name="Normal 4 2 7 2" xfId="820"/>
    <cellStyle name="Normal 4 2 7 2 2" xfId="1855"/>
    <cellStyle name="Normal 4 2 7 2 2 2" xfId="4268"/>
    <cellStyle name="Normal 4 2 7 2 3" xfId="3314"/>
    <cellStyle name="Normal 4 2 7 3" xfId="1854"/>
    <cellStyle name="Normal 4 2 7 3 2" xfId="4267"/>
    <cellStyle name="Normal 4 2 7 4" xfId="3313"/>
    <cellStyle name="Normal 4 2 8" xfId="821"/>
    <cellStyle name="Normal 4 2 8 2" xfId="822"/>
    <cellStyle name="Normal 4 2 8 2 2" xfId="1857"/>
    <cellStyle name="Normal 4 2 8 2 2 2" xfId="4270"/>
    <cellStyle name="Normal 4 2 8 2 3" xfId="3316"/>
    <cellStyle name="Normal 4 2 8 3" xfId="1856"/>
    <cellStyle name="Normal 4 2 8 3 2" xfId="4269"/>
    <cellStyle name="Normal 4 2 8 4" xfId="3315"/>
    <cellStyle name="Normal 4 2 9" xfId="823"/>
    <cellStyle name="Normal 4 2 9 2" xfId="1858"/>
    <cellStyle name="Normal 4 2 9 2 2" xfId="4271"/>
    <cellStyle name="Normal 4 2 9 3" xfId="3317"/>
    <cellStyle name="Normal 4 3" xfId="824"/>
    <cellStyle name="Normal 4 3 2" xfId="825"/>
    <cellStyle name="Normal 4 3 2 2" xfId="826"/>
    <cellStyle name="Normal 4 3 2 2 2" xfId="827"/>
    <cellStyle name="Normal 4 3 2 2 2 2" xfId="828"/>
    <cellStyle name="Normal 4 3 2 2 2 2 2" xfId="1862"/>
    <cellStyle name="Normal 4 3 2 2 2 2 2 2" xfId="4275"/>
    <cellStyle name="Normal 4 3 2 2 2 2 3" xfId="3322"/>
    <cellStyle name="Normal 4 3 2 2 2 3" xfId="1861"/>
    <cellStyle name="Normal 4 3 2 2 2 3 2" xfId="4274"/>
    <cellStyle name="Normal 4 3 2 2 2 4" xfId="3321"/>
    <cellStyle name="Normal 4 3 2 2 3" xfId="829"/>
    <cellStyle name="Normal 4 3 2 2 3 2" xfId="1863"/>
    <cellStyle name="Normal 4 3 2 2 3 2 2" xfId="4276"/>
    <cellStyle name="Normal 4 3 2 2 3 3" xfId="3323"/>
    <cellStyle name="Normal 4 3 2 2 4" xfId="1860"/>
    <cellStyle name="Normal 4 3 2 2 4 2" xfId="4273"/>
    <cellStyle name="Normal 4 3 2 2 5" xfId="3320"/>
    <cellStyle name="Normal 4 3 2 3" xfId="830"/>
    <cellStyle name="Normal 4 3 2 3 2" xfId="831"/>
    <cellStyle name="Normal 4 3 2 3 2 2" xfId="1865"/>
    <cellStyle name="Normal 4 3 2 3 2 2 2" xfId="4278"/>
    <cellStyle name="Normal 4 3 2 3 2 3" xfId="3325"/>
    <cellStyle name="Normal 4 3 2 3 3" xfId="1864"/>
    <cellStyle name="Normal 4 3 2 3 3 2" xfId="4277"/>
    <cellStyle name="Normal 4 3 2 3 4" xfId="3324"/>
    <cellStyle name="Normal 4 3 2 4" xfId="832"/>
    <cellStyle name="Normal 4 3 2 4 2" xfId="1866"/>
    <cellStyle name="Normal 4 3 2 4 2 2" xfId="4279"/>
    <cellStyle name="Normal 4 3 2 4 3" xfId="3326"/>
    <cellStyle name="Normal 4 3 2 5" xfId="1859"/>
    <cellStyle name="Normal 4 3 2 5 2" xfId="4272"/>
    <cellStyle name="Normal 4 3 2 6" xfId="3319"/>
    <cellStyle name="Normal 4 3 3" xfId="833"/>
    <cellStyle name="Normal 4 3 3 2" xfId="834"/>
    <cellStyle name="Normal 4 3 3 2 2" xfId="835"/>
    <cellStyle name="Normal 4 3 3 2 2 2" xfId="836"/>
    <cellStyle name="Normal 4 3 3 2 2 2 2" xfId="1870"/>
    <cellStyle name="Normal 4 3 3 2 2 2 2 2" xfId="4283"/>
    <cellStyle name="Normal 4 3 3 2 2 2 3" xfId="3330"/>
    <cellStyle name="Normal 4 3 3 2 2 3" xfId="1869"/>
    <cellStyle name="Normal 4 3 3 2 2 3 2" xfId="4282"/>
    <cellStyle name="Normal 4 3 3 2 2 4" xfId="3329"/>
    <cellStyle name="Normal 4 3 3 2 3" xfId="837"/>
    <cellStyle name="Normal 4 3 3 2 3 2" xfId="1871"/>
    <cellStyle name="Normal 4 3 3 2 3 2 2" xfId="4284"/>
    <cellStyle name="Normal 4 3 3 2 3 3" xfId="3331"/>
    <cellStyle name="Normal 4 3 3 2 4" xfId="1868"/>
    <cellStyle name="Normal 4 3 3 2 4 2" xfId="4281"/>
    <cellStyle name="Normal 4 3 3 2 5" xfId="3328"/>
    <cellStyle name="Normal 4 3 3 3" xfId="838"/>
    <cellStyle name="Normal 4 3 3 3 2" xfId="839"/>
    <cellStyle name="Normal 4 3 3 3 2 2" xfId="1873"/>
    <cellStyle name="Normal 4 3 3 3 2 2 2" xfId="4286"/>
    <cellStyle name="Normal 4 3 3 3 2 3" xfId="3333"/>
    <cellStyle name="Normal 4 3 3 3 3" xfId="1872"/>
    <cellStyle name="Normal 4 3 3 3 3 2" xfId="4285"/>
    <cellStyle name="Normal 4 3 3 3 4" xfId="3332"/>
    <cellStyle name="Normal 4 3 3 4" xfId="840"/>
    <cellStyle name="Normal 4 3 3 4 2" xfId="1874"/>
    <cellStyle name="Normal 4 3 3 4 2 2" xfId="4287"/>
    <cellStyle name="Normal 4 3 3 4 3" xfId="3334"/>
    <cellStyle name="Normal 4 3 3 5" xfId="1867"/>
    <cellStyle name="Normal 4 3 3 5 2" xfId="4280"/>
    <cellStyle name="Normal 4 3 3 6" xfId="3327"/>
    <cellStyle name="Normal 4 3 4" xfId="841"/>
    <cellStyle name="Normal 4 3 4 2" xfId="842"/>
    <cellStyle name="Normal 4 3 4 2 2" xfId="843"/>
    <cellStyle name="Normal 4 3 4 2 2 2" xfId="1877"/>
    <cellStyle name="Normal 4 3 4 2 2 2 2" xfId="4290"/>
    <cellStyle name="Normal 4 3 4 2 2 3" xfId="3337"/>
    <cellStyle name="Normal 4 3 4 2 3" xfId="1876"/>
    <cellStyle name="Normal 4 3 4 2 3 2" xfId="4289"/>
    <cellStyle name="Normal 4 3 4 2 4" xfId="3336"/>
    <cellStyle name="Normal 4 3 4 3" xfId="1875"/>
    <cellStyle name="Normal 4 3 4 3 2" xfId="4288"/>
    <cellStyle name="Normal 4 3 4 4" xfId="3335"/>
    <cellStyle name="Normal 4 3 5" xfId="844"/>
    <cellStyle name="Normal 4 3 5 2" xfId="845"/>
    <cellStyle name="Normal 4 3 5 2 2" xfId="846"/>
    <cellStyle name="Normal 4 3 5 2 2 2" xfId="1880"/>
    <cellStyle name="Normal 4 3 5 2 2 2 2" xfId="4293"/>
    <cellStyle name="Normal 4 3 5 2 2 3" xfId="3340"/>
    <cellStyle name="Normal 4 3 5 2 3" xfId="1879"/>
    <cellStyle name="Normal 4 3 5 2 3 2" xfId="4292"/>
    <cellStyle name="Normal 4 3 5 2 4" xfId="3339"/>
    <cellStyle name="Normal 4 3 5 3" xfId="847"/>
    <cellStyle name="Normal 4 3 5 3 2" xfId="1881"/>
    <cellStyle name="Normal 4 3 5 3 2 2" xfId="4294"/>
    <cellStyle name="Normal 4 3 5 3 3" xfId="3341"/>
    <cellStyle name="Normal 4 3 5 4" xfId="1878"/>
    <cellStyle name="Normal 4 3 5 4 2" xfId="4291"/>
    <cellStyle name="Normal 4 3 5 5" xfId="3338"/>
    <cellStyle name="Normal 4 3 6" xfId="848"/>
    <cellStyle name="Normal 4 3 6 2" xfId="849"/>
    <cellStyle name="Normal 4 3 6 2 2" xfId="1883"/>
    <cellStyle name="Normal 4 3 6 2 2 2" xfId="4296"/>
    <cellStyle name="Normal 4 3 6 2 3" xfId="3343"/>
    <cellStyle name="Normal 4 3 6 3" xfId="1882"/>
    <cellStyle name="Normal 4 3 6 3 2" xfId="4295"/>
    <cellStyle name="Normal 4 3 6 4" xfId="3342"/>
    <cellStyle name="Normal 4 3 7" xfId="850"/>
    <cellStyle name="Normal 4 3 7 2" xfId="851"/>
    <cellStyle name="Normal 4 3 7 2 2" xfId="1885"/>
    <cellStyle name="Normal 4 3 7 2 2 2" xfId="4298"/>
    <cellStyle name="Normal 4 3 7 2 3" xfId="3345"/>
    <cellStyle name="Normal 4 3 7 3" xfId="1884"/>
    <cellStyle name="Normal 4 3 7 3 2" xfId="4297"/>
    <cellStyle name="Normal 4 3 7 4" xfId="3344"/>
    <cellStyle name="Normal 4 3 8" xfId="852"/>
    <cellStyle name="Normal 4 3 8 2" xfId="1886"/>
    <cellStyle name="Normal 4 3 8 2 2" xfId="4299"/>
    <cellStyle name="Normal 4 3 8 3" xfId="3346"/>
    <cellStyle name="Normal 4 4" xfId="853"/>
    <cellStyle name="Normal 4 4 2" xfId="854"/>
    <cellStyle name="Normal 4 5" xfId="855"/>
    <cellStyle name="Normal 4 5 2" xfId="856"/>
    <cellStyle name="Normal 4 5 2 2" xfId="857"/>
    <cellStyle name="Normal 4 5 2 2 2" xfId="858"/>
    <cellStyle name="Normal 4 5 2 2 2 2" xfId="1889"/>
    <cellStyle name="Normal 4 5 2 2 2 2 2" xfId="4302"/>
    <cellStyle name="Normal 4 5 2 2 2 3" xfId="3352"/>
    <cellStyle name="Normal 4 5 2 2 3" xfId="1888"/>
    <cellStyle name="Normal 4 5 2 2 3 2" xfId="4301"/>
    <cellStyle name="Normal 4 5 2 2 4" xfId="3351"/>
    <cellStyle name="Normal 4 5 2 3" xfId="1887"/>
    <cellStyle name="Normal 4 5 2 3 2" xfId="4300"/>
    <cellStyle name="Normal 4 5 2 4" xfId="3350"/>
    <cellStyle name="Normal 4 5 3" xfId="859"/>
    <cellStyle name="Normal 4 5 3 2" xfId="860"/>
    <cellStyle name="Normal 4 5 3 2 2" xfId="861"/>
    <cellStyle name="Normal 4 5 3 2 2 2" xfId="1892"/>
    <cellStyle name="Normal 4 5 3 2 2 2 2" xfId="4305"/>
    <cellStyle name="Normal 4 5 3 2 2 3" xfId="3355"/>
    <cellStyle name="Normal 4 5 3 2 3" xfId="1891"/>
    <cellStyle name="Normal 4 5 3 2 3 2" xfId="4304"/>
    <cellStyle name="Normal 4 5 3 2 4" xfId="3354"/>
    <cellStyle name="Normal 4 5 3 3" xfId="862"/>
    <cellStyle name="Normal 4 5 3 3 2" xfId="1893"/>
    <cellStyle name="Normal 4 5 3 3 2 2" xfId="4306"/>
    <cellStyle name="Normal 4 5 3 3 3" xfId="3356"/>
    <cellStyle name="Normal 4 5 3 4" xfId="1890"/>
    <cellStyle name="Normal 4 5 3 4 2" xfId="4303"/>
    <cellStyle name="Normal 4 5 3 5" xfId="3353"/>
    <cellStyle name="Normal 4 5 4" xfId="863"/>
    <cellStyle name="Normal 4 5 4 2" xfId="864"/>
    <cellStyle name="Normal 4 5 4 2 2" xfId="1895"/>
    <cellStyle name="Normal 4 5 4 2 2 2" xfId="4308"/>
    <cellStyle name="Normal 4 5 4 2 3" xfId="3358"/>
    <cellStyle name="Normal 4 5 4 3" xfId="1894"/>
    <cellStyle name="Normal 4 5 4 3 2" xfId="4307"/>
    <cellStyle name="Normal 4 5 4 4" xfId="3357"/>
    <cellStyle name="Normal 4 5 5" xfId="865"/>
    <cellStyle name="Normal 4 5 5 2" xfId="1896"/>
    <cellStyle name="Normal 4 5 5 2 2" xfId="4309"/>
    <cellStyle name="Normal 4 5 5 3" xfId="3359"/>
    <cellStyle name="Normal 4 6" xfId="866"/>
    <cellStyle name="Normal 4 6 2" xfId="867"/>
    <cellStyle name="Normal 4 6 2 2" xfId="868"/>
    <cellStyle name="Normal 4 6 2 2 2" xfId="869"/>
    <cellStyle name="Normal 4 6 2 2 2 2" xfId="1900"/>
    <cellStyle name="Normal 4 6 2 2 2 2 2" xfId="4313"/>
    <cellStyle name="Normal 4 6 2 2 2 3" xfId="3363"/>
    <cellStyle name="Normal 4 6 2 2 3" xfId="1899"/>
    <cellStyle name="Normal 4 6 2 2 3 2" xfId="4312"/>
    <cellStyle name="Normal 4 6 2 2 4" xfId="3362"/>
    <cellStyle name="Normal 4 6 2 3" xfId="870"/>
    <cellStyle name="Normal 4 6 2 3 2" xfId="1901"/>
    <cellStyle name="Normal 4 6 2 3 2 2" xfId="4314"/>
    <cellStyle name="Normal 4 6 2 3 3" xfId="3364"/>
    <cellStyle name="Normal 4 6 2 4" xfId="1898"/>
    <cellStyle name="Normal 4 6 2 4 2" xfId="4311"/>
    <cellStyle name="Normal 4 6 2 5" xfId="3361"/>
    <cellStyle name="Normal 4 6 3" xfId="871"/>
    <cellStyle name="Normal 4 6 3 2" xfId="872"/>
    <cellStyle name="Normal 4 6 3 2 2" xfId="1903"/>
    <cellStyle name="Normal 4 6 3 2 2 2" xfId="4316"/>
    <cellStyle name="Normal 4 6 3 2 3" xfId="3366"/>
    <cellStyle name="Normal 4 6 3 3" xfId="1902"/>
    <cellStyle name="Normal 4 6 3 3 2" xfId="4315"/>
    <cellStyle name="Normal 4 6 3 4" xfId="3365"/>
    <cellStyle name="Normal 4 6 4" xfId="873"/>
    <cellStyle name="Normal 4 6 4 2" xfId="1904"/>
    <cellStyle name="Normal 4 6 4 2 2" xfId="4317"/>
    <cellStyle name="Normal 4 6 4 3" xfId="3367"/>
    <cellStyle name="Normal 4 6 5" xfId="1897"/>
    <cellStyle name="Normal 4 6 5 2" xfId="4310"/>
    <cellStyle name="Normal 4 6 6" xfId="3360"/>
    <cellStyle name="Normal 4 7" xfId="874"/>
    <cellStyle name="Normal 4 7 2" xfId="875"/>
    <cellStyle name="Normal 4 7 2 2" xfId="876"/>
    <cellStyle name="Normal 4 7 2 2 2" xfId="1907"/>
    <cellStyle name="Normal 4 7 2 2 2 2" xfId="4320"/>
    <cellStyle name="Normal 4 7 2 2 3" xfId="3370"/>
    <cellStyle name="Normal 4 7 2 3" xfId="1906"/>
    <cellStyle name="Normal 4 7 2 3 2" xfId="4319"/>
    <cellStyle name="Normal 4 7 2 4" xfId="3369"/>
    <cellStyle name="Normal 4 7 3" xfId="877"/>
    <cellStyle name="Normal 4 7 3 2" xfId="1908"/>
    <cellStyle name="Normal 4 7 3 2 2" xfId="4321"/>
    <cellStyle name="Normal 4 7 3 3" xfId="3371"/>
    <cellStyle name="Normal 4 7 4" xfId="1905"/>
    <cellStyle name="Normal 4 7 4 2" xfId="4318"/>
    <cellStyle name="Normal 4 7 5" xfId="3368"/>
    <cellStyle name="Normal 4 8" xfId="878"/>
    <cellStyle name="Normal 4 8 2" xfId="879"/>
    <cellStyle name="Normal 4 8 2 2" xfId="1910"/>
    <cellStyle name="Normal 4 8 2 2 2" xfId="4323"/>
    <cellStyle name="Normal 4 8 2 3" xfId="3373"/>
    <cellStyle name="Normal 4 8 3" xfId="1909"/>
    <cellStyle name="Normal 4 8 3 2" xfId="4322"/>
    <cellStyle name="Normal 4 8 4" xfId="3372"/>
    <cellStyle name="Normal 4 9" xfId="880"/>
    <cellStyle name="Normal 4 9 2" xfId="881"/>
    <cellStyle name="Normal 4 9 2 2" xfId="1912"/>
    <cellStyle name="Normal 4 9 2 2 2" xfId="4325"/>
    <cellStyle name="Normal 4 9 2 3" xfId="3375"/>
    <cellStyle name="Normal 4 9 3" xfId="1911"/>
    <cellStyle name="Normal 4 9 3 2" xfId="4324"/>
    <cellStyle name="Normal 4 9 4" xfId="3374"/>
    <cellStyle name="Normal 40" xfId="882"/>
    <cellStyle name="Normal 40 10" xfId="883"/>
    <cellStyle name="Normal 40 10 2" xfId="884"/>
    <cellStyle name="Normal 40 10 2 2" xfId="885"/>
    <cellStyle name="Normal 40 10 2 3" xfId="886"/>
    <cellStyle name="Normal 40 10 2 3 2" xfId="887"/>
    <cellStyle name="Normal 40 10 3" xfId="888"/>
    <cellStyle name="Normal 40 10 3 2" xfId="889"/>
    <cellStyle name="Normal 40 10 3 2 2" xfId="890"/>
    <cellStyle name="Normal 40 2" xfId="891"/>
    <cellStyle name="Normal 40 2 2" xfId="892"/>
    <cellStyle name="Normal 40 2 3" xfId="893"/>
    <cellStyle name="Normal 40 2 3 2" xfId="894"/>
    <cellStyle name="Normal 40 3" xfId="895"/>
    <cellStyle name="Normal 40 3 2" xfId="896"/>
    <cellStyle name="Normal 40 3 2 2" xfId="897"/>
    <cellStyle name="Normal 41" xfId="898"/>
    <cellStyle name="Normal 41 14" xfId="899"/>
    <cellStyle name="Normal 41 14 2" xfId="900"/>
    <cellStyle name="Normal 41 14 2 2" xfId="901"/>
    <cellStyle name="Normal 41 14 2 3" xfId="902"/>
    <cellStyle name="Normal 41 14 2 3 2" xfId="903"/>
    <cellStyle name="Normal 41 14 3" xfId="904"/>
    <cellStyle name="Normal 41 14 3 2" xfId="905"/>
    <cellStyle name="Normal 41 14 3 2 2" xfId="906"/>
    <cellStyle name="Normal 41 16" xfId="907"/>
    <cellStyle name="Normal 41 16 2" xfId="908"/>
    <cellStyle name="Normal 41 16 2 2" xfId="909"/>
    <cellStyle name="Normal 41 16 2 3" xfId="910"/>
    <cellStyle name="Normal 41 16 2 3 2" xfId="911"/>
    <cellStyle name="Normal 41 16 3" xfId="912"/>
    <cellStyle name="Normal 41 16 3 2" xfId="913"/>
    <cellStyle name="Normal 41 16 3 2 2" xfId="914"/>
    <cellStyle name="Normal 41 17" xfId="915"/>
    <cellStyle name="Normal 41 17 2" xfId="916"/>
    <cellStyle name="Normal 41 17 2 2" xfId="917"/>
    <cellStyle name="Normal 41 17 2 3" xfId="918"/>
    <cellStyle name="Normal 41 17 2 3 2" xfId="919"/>
    <cellStyle name="Normal 41 17 3" xfId="920"/>
    <cellStyle name="Normal 41 17 3 2" xfId="921"/>
    <cellStyle name="Normal 41 17 3 2 2" xfId="922"/>
    <cellStyle name="Normal 41 2" xfId="923"/>
    <cellStyle name="Normal 41 2 2" xfId="924"/>
    <cellStyle name="Normal 41 2 3" xfId="925"/>
    <cellStyle name="Normal 41 2 3 2" xfId="926"/>
    <cellStyle name="Normal 41 3" xfId="927"/>
    <cellStyle name="Normal 41 3 2" xfId="928"/>
    <cellStyle name="Normal 41 3 2 2" xfId="929"/>
    <cellStyle name="Normal 42" xfId="930"/>
    <cellStyle name="Normal 42 10" xfId="931"/>
    <cellStyle name="Normal 42 10 2" xfId="932"/>
    <cellStyle name="Normal 42 10 2 2" xfId="933"/>
    <cellStyle name="Normal 42 10 2 3" xfId="934"/>
    <cellStyle name="Normal 42 10 2 3 2" xfId="935"/>
    <cellStyle name="Normal 42 10 3" xfId="936"/>
    <cellStyle name="Normal 42 10 4" xfId="937"/>
    <cellStyle name="Normal 42 10 4 2" xfId="938"/>
    <cellStyle name="Normal 42 10 4 2 2" xfId="939"/>
    <cellStyle name="Normal 42 2" xfId="940"/>
    <cellStyle name="Normal 42 2 2" xfId="941"/>
    <cellStyle name="Normal 42 2 3" xfId="942"/>
    <cellStyle name="Normal 42 2 3 2" xfId="943"/>
    <cellStyle name="Normal 42 3" xfId="944"/>
    <cellStyle name="Normal 42 3 2" xfId="945"/>
    <cellStyle name="Normal 42 3 2 2" xfId="946"/>
    <cellStyle name="Normal 43" xfId="947"/>
    <cellStyle name="Normal 43 2" xfId="948"/>
    <cellStyle name="Normal 43 2 2" xfId="949"/>
    <cellStyle name="Normal 43 2 3" xfId="950"/>
    <cellStyle name="Normal 43 2 3 2" xfId="951"/>
    <cellStyle name="Normal 43 3" xfId="952"/>
    <cellStyle name="Normal 43 3 2" xfId="953"/>
    <cellStyle name="Normal 43 3 2 2" xfId="954"/>
    <cellStyle name="Normal 44" xfId="955"/>
    <cellStyle name="Normal 44 2" xfId="956"/>
    <cellStyle name="Normal 44 2 2" xfId="957"/>
    <cellStyle name="Normal 44 2 3" xfId="958"/>
    <cellStyle name="Normal 44 2 3 2" xfId="959"/>
    <cellStyle name="Normal 44 3" xfId="960"/>
    <cellStyle name="Normal 44 3 2" xfId="961"/>
    <cellStyle name="Normal 44 3 2 2" xfId="962"/>
    <cellStyle name="Normal 45" xfId="963"/>
    <cellStyle name="Normal 45 2" xfId="964"/>
    <cellStyle name="Normal 45 2 2" xfId="965"/>
    <cellStyle name="Normal 45 2 3" xfId="966"/>
    <cellStyle name="Normal 45 2 3 2" xfId="967"/>
    <cellStyle name="Normal 45 3" xfId="968"/>
    <cellStyle name="Normal 45 4" xfId="969"/>
    <cellStyle name="Normal 45 4 2" xfId="970"/>
    <cellStyle name="Normal 45 4 2 2" xfId="971"/>
    <cellStyle name="Normal 46" xfId="972"/>
    <cellStyle name="Normal 47" xfId="973"/>
    <cellStyle name="Normal 48" xfId="974"/>
    <cellStyle name="Normal 48 2" xfId="975"/>
    <cellStyle name="Normal 48 2 2" xfId="976"/>
    <cellStyle name="Normal 48 2 3" xfId="977"/>
    <cellStyle name="Normal 48 2 3 2" xfId="978"/>
    <cellStyle name="Normal 48 3" xfId="979"/>
    <cellStyle name="Normal 48 3 2" xfId="980"/>
    <cellStyle name="Normal 48 3 2 2" xfId="981"/>
    <cellStyle name="Normal 49" xfId="982"/>
    <cellStyle name="Normal 5" xfId="76"/>
    <cellStyle name="Normal 5 2" xfId="984"/>
    <cellStyle name="Normal 5 3" xfId="985"/>
    <cellStyle name="Normal 5 4" xfId="1575"/>
    <cellStyle name="Normal 5 5" xfId="983"/>
    <cellStyle name="Normal 50" xfId="986"/>
    <cellStyle name="Normal 51" xfId="987"/>
    <cellStyle name="Normal 51 2" xfId="988"/>
    <cellStyle name="Normal 51 2 2" xfId="989"/>
    <cellStyle name="Normal 51 2 3" xfId="990"/>
    <cellStyle name="Normal 51 2 3 2" xfId="991"/>
    <cellStyle name="Normal 51 3" xfId="992"/>
    <cellStyle name="Normal 51 3 2" xfId="993"/>
    <cellStyle name="Normal 51 3 2 2" xfId="994"/>
    <cellStyle name="Normal 52" xfId="995"/>
    <cellStyle name="Normal 52 2" xfId="996"/>
    <cellStyle name="Normal 52 2 2" xfId="997"/>
    <cellStyle name="Normal 52 2 3" xfId="998"/>
    <cellStyle name="Normal 52 2 3 2" xfId="999"/>
    <cellStyle name="Normal 52 3" xfId="1000"/>
    <cellStyle name="Normal 52 3 2" xfId="1001"/>
    <cellStyle name="Normal 52 3 2 2" xfId="1002"/>
    <cellStyle name="Normal 53" xfId="1003"/>
    <cellStyle name="Normal 53 2" xfId="1004"/>
    <cellStyle name="Normal 53 2 2" xfId="1005"/>
    <cellStyle name="Normal 53 2 3" xfId="1006"/>
    <cellStyle name="Normal 53 2 3 2" xfId="1007"/>
    <cellStyle name="Normal 53 3" xfId="1008"/>
    <cellStyle name="Normal 53 4" xfId="1009"/>
    <cellStyle name="Normal 54" xfId="1010"/>
    <cellStyle name="Normal 55" xfId="1011"/>
    <cellStyle name="Normal 55 2" xfId="1012"/>
    <cellStyle name="Normal 55 2 2" xfId="1013"/>
    <cellStyle name="Normal 55 2 3" xfId="1014"/>
    <cellStyle name="Normal 55 2 3 2" xfId="1015"/>
    <cellStyle name="Normal 55 3" xfId="1016"/>
    <cellStyle name="Normal 55 3 2" xfId="1017"/>
    <cellStyle name="Normal 55 3 2 2" xfId="1018"/>
    <cellStyle name="Normal 56" xfId="1019"/>
    <cellStyle name="Normal 56 2" xfId="1020"/>
    <cellStyle name="Normal 56 2 2" xfId="1021"/>
    <cellStyle name="Normal 56 2 3" xfId="1022"/>
    <cellStyle name="Normal 56 2 3 2" xfId="1023"/>
    <cellStyle name="Normal 56 3" xfId="1024"/>
    <cellStyle name="Normal 56 3 2" xfId="1025"/>
    <cellStyle name="Normal 56 3 2 2" xfId="1026"/>
    <cellStyle name="Normal 57" xfId="1027"/>
    <cellStyle name="Normal 57 2" xfId="1028"/>
    <cellStyle name="Normal 57 2 2" xfId="1029"/>
    <cellStyle name="Normal 57 2 3" xfId="1030"/>
    <cellStyle name="Normal 57 2 3 2" xfId="1031"/>
    <cellStyle name="Normal 57 3" xfId="1032"/>
    <cellStyle name="Normal 57 3 2" xfId="1033"/>
    <cellStyle name="Normal 57 3 2 2" xfId="1034"/>
    <cellStyle name="Normal 58" xfId="1035"/>
    <cellStyle name="Normal 58 2" xfId="1036"/>
    <cellStyle name="Normal 58 2 2" xfId="1037"/>
    <cellStyle name="Normal 58 2 3" xfId="1038"/>
    <cellStyle name="Normal 58 2 3 2" xfId="1039"/>
    <cellStyle name="Normal 58 3" xfId="1040"/>
    <cellStyle name="Normal 58 3 2" xfId="1041"/>
    <cellStyle name="Normal 58 3 2 2" xfId="1042"/>
    <cellStyle name="Normal 59" xfId="1043"/>
    <cellStyle name="Normal 59 2" xfId="1044"/>
    <cellStyle name="Normal 59 2 2" xfId="1045"/>
    <cellStyle name="Normal 59 2 3" xfId="1046"/>
    <cellStyle name="Normal 59 2 3 2" xfId="1047"/>
    <cellStyle name="Normal 59 3" xfId="1048"/>
    <cellStyle name="Normal 59 3 2" xfId="1049"/>
    <cellStyle name="Normal 59 3 2 2" xfId="1050"/>
    <cellStyle name="Normal 6" xfId="98"/>
    <cellStyle name="Normal 6 10" xfId="1052"/>
    <cellStyle name="Normal 6 2" xfId="1053"/>
    <cellStyle name="Normal 6 3" xfId="1574"/>
    <cellStyle name="Normal 6 3 2" xfId="3993"/>
    <cellStyle name="Normal 6 4" xfId="1051"/>
    <cellStyle name="Normal 6 5" xfId="2669"/>
    <cellStyle name="Normal 60" xfId="1054"/>
    <cellStyle name="Normal 60 2" xfId="1055"/>
    <cellStyle name="Normal 60 2 2" xfId="1056"/>
    <cellStyle name="Normal 60 2 3" xfId="1057"/>
    <cellStyle name="Normal 60 3" xfId="1058"/>
    <cellStyle name="Normal 60 4" xfId="1059"/>
    <cellStyle name="Normal 61" xfId="1060"/>
    <cellStyle name="Normal 61 2" xfId="1061"/>
    <cellStyle name="Normal 61 2 2" xfId="1062"/>
    <cellStyle name="Normal 61 2 3" xfId="1063"/>
    <cellStyle name="Normal 61 2 3 2" xfId="1064"/>
    <cellStyle name="Normal 61 3" xfId="1065"/>
    <cellStyle name="Normal 61 4" xfId="1066"/>
    <cellStyle name="Normal 61 5" xfId="1067"/>
    <cellStyle name="Normal 62" xfId="1068"/>
    <cellStyle name="Normal 62 2" xfId="1069"/>
    <cellStyle name="Normal 63" xfId="1070"/>
    <cellStyle name="Normal 64" xfId="1071"/>
    <cellStyle name="Normal 64 10" xfId="1913"/>
    <cellStyle name="Normal 64 10 2" xfId="4326"/>
    <cellStyle name="Normal 64 11" xfId="3536"/>
    <cellStyle name="Normal 64 2" xfId="1072"/>
    <cellStyle name="Normal 64 2 10" xfId="3537"/>
    <cellStyle name="Normal 64 2 2" xfId="1073"/>
    <cellStyle name="Normal 64 2 2 2" xfId="1074"/>
    <cellStyle name="Normal 64 2 2 2 2" xfId="1075"/>
    <cellStyle name="Normal 64 2 2 2 2 2" xfId="1076"/>
    <cellStyle name="Normal 64 2 2 2 2 2 2" xfId="1077"/>
    <cellStyle name="Normal 64 2 2 2 2 2 2 2" xfId="1919"/>
    <cellStyle name="Normal 64 2 2 2 2 2 2 2 2" xfId="4332"/>
    <cellStyle name="Normal 64 2 2 2 2 2 2 3" xfId="3542"/>
    <cellStyle name="Normal 64 2 2 2 2 2 3" xfId="1918"/>
    <cellStyle name="Normal 64 2 2 2 2 2 3 2" xfId="4331"/>
    <cellStyle name="Normal 64 2 2 2 2 2 4" xfId="3541"/>
    <cellStyle name="Normal 64 2 2 2 2 3" xfId="1078"/>
    <cellStyle name="Normal 64 2 2 2 2 3 2" xfId="1920"/>
    <cellStyle name="Normal 64 2 2 2 2 3 2 2" xfId="4333"/>
    <cellStyle name="Normal 64 2 2 2 2 3 3" xfId="3543"/>
    <cellStyle name="Normal 64 2 2 2 2 4" xfId="1917"/>
    <cellStyle name="Normal 64 2 2 2 2 4 2" xfId="4330"/>
    <cellStyle name="Normal 64 2 2 2 2 5" xfId="3540"/>
    <cellStyle name="Normal 64 2 2 2 3" xfId="1079"/>
    <cellStyle name="Normal 64 2 2 2 3 2" xfId="1080"/>
    <cellStyle name="Normal 64 2 2 2 3 2 2" xfId="1922"/>
    <cellStyle name="Normal 64 2 2 2 3 2 2 2" xfId="4335"/>
    <cellStyle name="Normal 64 2 2 2 3 2 3" xfId="3545"/>
    <cellStyle name="Normal 64 2 2 2 3 3" xfId="1921"/>
    <cellStyle name="Normal 64 2 2 2 3 3 2" xfId="4334"/>
    <cellStyle name="Normal 64 2 2 2 3 4" xfId="3544"/>
    <cellStyle name="Normal 64 2 2 2 4" xfId="1081"/>
    <cellStyle name="Normal 64 2 2 2 4 2" xfId="1923"/>
    <cellStyle name="Normal 64 2 2 2 4 2 2" xfId="4336"/>
    <cellStyle name="Normal 64 2 2 2 4 3" xfId="3546"/>
    <cellStyle name="Normal 64 2 2 2 5" xfId="1916"/>
    <cellStyle name="Normal 64 2 2 2 5 2" xfId="4329"/>
    <cellStyle name="Normal 64 2 2 2 6" xfId="3539"/>
    <cellStyle name="Normal 64 2 2 3" xfId="1082"/>
    <cellStyle name="Normal 64 2 2 3 2" xfId="1083"/>
    <cellStyle name="Normal 64 2 2 3 2 2" xfId="1084"/>
    <cellStyle name="Normal 64 2 2 3 2 2 2" xfId="1926"/>
    <cellStyle name="Normal 64 2 2 3 2 2 2 2" xfId="4339"/>
    <cellStyle name="Normal 64 2 2 3 2 2 3" xfId="3549"/>
    <cellStyle name="Normal 64 2 2 3 2 3" xfId="1925"/>
    <cellStyle name="Normal 64 2 2 3 2 3 2" xfId="4338"/>
    <cellStyle name="Normal 64 2 2 3 2 4" xfId="3548"/>
    <cellStyle name="Normal 64 2 2 3 3" xfId="1085"/>
    <cellStyle name="Normal 64 2 2 3 3 2" xfId="1927"/>
    <cellStyle name="Normal 64 2 2 3 3 2 2" xfId="4340"/>
    <cellStyle name="Normal 64 2 2 3 3 3" xfId="3550"/>
    <cellStyle name="Normal 64 2 2 3 4" xfId="1924"/>
    <cellStyle name="Normal 64 2 2 3 4 2" xfId="4337"/>
    <cellStyle name="Normal 64 2 2 3 5" xfId="3547"/>
    <cellStyle name="Normal 64 2 2 4" xfId="1086"/>
    <cellStyle name="Normal 64 2 2 4 2" xfId="1087"/>
    <cellStyle name="Normal 64 2 2 4 2 2" xfId="1929"/>
    <cellStyle name="Normal 64 2 2 4 2 2 2" xfId="4342"/>
    <cellStyle name="Normal 64 2 2 4 2 3" xfId="3552"/>
    <cellStyle name="Normal 64 2 2 4 3" xfId="1928"/>
    <cellStyle name="Normal 64 2 2 4 3 2" xfId="4341"/>
    <cellStyle name="Normal 64 2 2 4 4" xfId="3551"/>
    <cellStyle name="Normal 64 2 2 5" xfId="1088"/>
    <cellStyle name="Normal 64 2 2 5 2" xfId="1930"/>
    <cellStyle name="Normal 64 2 2 5 2 2" xfId="4343"/>
    <cellStyle name="Normal 64 2 2 5 3" xfId="3553"/>
    <cellStyle name="Normal 64 2 2 6" xfId="1915"/>
    <cellStyle name="Normal 64 2 2 6 2" xfId="4328"/>
    <cellStyle name="Normal 64 2 2 7" xfId="3538"/>
    <cellStyle name="Normal 64 2 3" xfId="1089"/>
    <cellStyle name="Normal 64 2 3 2" xfId="1090"/>
    <cellStyle name="Normal 64 2 3 2 2" xfId="1091"/>
    <cellStyle name="Normal 64 2 3 2 2 2" xfId="1092"/>
    <cellStyle name="Normal 64 2 3 2 2 2 2" xfId="1934"/>
    <cellStyle name="Normal 64 2 3 2 2 2 2 2" xfId="4347"/>
    <cellStyle name="Normal 64 2 3 2 2 2 3" xfId="3557"/>
    <cellStyle name="Normal 64 2 3 2 2 3" xfId="1933"/>
    <cellStyle name="Normal 64 2 3 2 2 3 2" xfId="4346"/>
    <cellStyle name="Normal 64 2 3 2 2 4" xfId="3556"/>
    <cellStyle name="Normal 64 2 3 2 3" xfId="1093"/>
    <cellStyle name="Normal 64 2 3 2 3 2" xfId="1935"/>
    <cellStyle name="Normal 64 2 3 2 3 2 2" xfId="4348"/>
    <cellStyle name="Normal 64 2 3 2 3 3" xfId="3558"/>
    <cellStyle name="Normal 64 2 3 2 4" xfId="1932"/>
    <cellStyle name="Normal 64 2 3 2 4 2" xfId="4345"/>
    <cellStyle name="Normal 64 2 3 2 5" xfId="3555"/>
    <cellStyle name="Normal 64 2 3 3" xfId="1094"/>
    <cellStyle name="Normal 64 2 3 3 2" xfId="1095"/>
    <cellStyle name="Normal 64 2 3 3 2 2" xfId="1937"/>
    <cellStyle name="Normal 64 2 3 3 2 2 2" xfId="4350"/>
    <cellStyle name="Normal 64 2 3 3 2 3" xfId="3560"/>
    <cellStyle name="Normal 64 2 3 3 3" xfId="1936"/>
    <cellStyle name="Normal 64 2 3 3 3 2" xfId="4349"/>
    <cellStyle name="Normal 64 2 3 3 4" xfId="3559"/>
    <cellStyle name="Normal 64 2 3 4" xfId="1096"/>
    <cellStyle name="Normal 64 2 3 4 2" xfId="1938"/>
    <cellStyle name="Normal 64 2 3 4 2 2" xfId="4351"/>
    <cellStyle name="Normal 64 2 3 4 3" xfId="3561"/>
    <cellStyle name="Normal 64 2 3 5" xfId="1931"/>
    <cellStyle name="Normal 64 2 3 5 2" xfId="4344"/>
    <cellStyle name="Normal 64 2 3 6" xfId="3554"/>
    <cellStyle name="Normal 64 2 4" xfId="1097"/>
    <cellStyle name="Normal 64 2 4 2" xfId="1098"/>
    <cellStyle name="Normal 64 2 4 2 2" xfId="1099"/>
    <cellStyle name="Normal 64 2 4 2 2 2" xfId="1941"/>
    <cellStyle name="Normal 64 2 4 2 2 2 2" xfId="4354"/>
    <cellStyle name="Normal 64 2 4 2 2 3" xfId="3564"/>
    <cellStyle name="Normal 64 2 4 2 3" xfId="1940"/>
    <cellStyle name="Normal 64 2 4 2 3 2" xfId="4353"/>
    <cellStyle name="Normal 64 2 4 2 4" xfId="3563"/>
    <cellStyle name="Normal 64 2 4 3" xfId="1100"/>
    <cellStyle name="Normal 64 2 4 3 2" xfId="1942"/>
    <cellStyle name="Normal 64 2 4 3 2 2" xfId="4355"/>
    <cellStyle name="Normal 64 2 4 3 3" xfId="3565"/>
    <cellStyle name="Normal 64 2 4 4" xfId="1939"/>
    <cellStyle name="Normal 64 2 4 4 2" xfId="4352"/>
    <cellStyle name="Normal 64 2 4 5" xfId="3562"/>
    <cellStyle name="Normal 64 2 5" xfId="1101"/>
    <cellStyle name="Normal 64 2 5 2" xfId="1102"/>
    <cellStyle name="Normal 64 2 5 2 2" xfId="1944"/>
    <cellStyle name="Normal 64 2 5 2 2 2" xfId="4357"/>
    <cellStyle name="Normal 64 2 5 2 3" xfId="3567"/>
    <cellStyle name="Normal 64 2 5 3" xfId="1943"/>
    <cellStyle name="Normal 64 2 5 3 2" xfId="4356"/>
    <cellStyle name="Normal 64 2 5 4" xfId="3566"/>
    <cellStyle name="Normal 64 2 6" xfId="1103"/>
    <cellStyle name="Normal 64 2 6 2" xfId="1104"/>
    <cellStyle name="Normal 64 2 6 2 2" xfId="1946"/>
    <cellStyle name="Normal 64 2 6 2 2 2" xfId="4359"/>
    <cellStyle name="Normal 64 2 6 2 3" xfId="3569"/>
    <cellStyle name="Normal 64 2 6 3" xfId="1945"/>
    <cellStyle name="Normal 64 2 6 3 2" xfId="4358"/>
    <cellStyle name="Normal 64 2 6 4" xfId="3568"/>
    <cellStyle name="Normal 64 2 7" xfId="1105"/>
    <cellStyle name="Normal 64 2 7 2" xfId="1947"/>
    <cellStyle name="Normal 64 2 7 2 2" xfId="4360"/>
    <cellStyle name="Normal 64 2 7 3" xfId="3570"/>
    <cellStyle name="Normal 64 2 8" xfId="1106"/>
    <cellStyle name="Normal 64 2 8 2" xfId="1948"/>
    <cellStyle name="Normal 64 2 8 2 2" xfId="4361"/>
    <cellStyle name="Normal 64 2 8 3" xfId="3571"/>
    <cellStyle name="Normal 64 2 9" xfId="1914"/>
    <cellStyle name="Normal 64 2 9 2" xfId="4327"/>
    <cellStyle name="Normal 64 3" xfId="1107"/>
    <cellStyle name="Normal 64 3 2" xfId="1108"/>
    <cellStyle name="Normal 64 3 2 2" xfId="1109"/>
    <cellStyle name="Normal 64 3 2 2 2" xfId="1110"/>
    <cellStyle name="Normal 64 3 2 2 2 2" xfId="1111"/>
    <cellStyle name="Normal 64 3 2 2 2 2 2" xfId="1953"/>
    <cellStyle name="Normal 64 3 2 2 2 2 2 2" xfId="4366"/>
    <cellStyle name="Normal 64 3 2 2 2 2 3" xfId="3576"/>
    <cellStyle name="Normal 64 3 2 2 2 3" xfId="1952"/>
    <cellStyle name="Normal 64 3 2 2 2 3 2" xfId="4365"/>
    <cellStyle name="Normal 64 3 2 2 2 4" xfId="3575"/>
    <cellStyle name="Normal 64 3 2 2 3" xfId="1112"/>
    <cellStyle name="Normal 64 3 2 2 3 2" xfId="1954"/>
    <cellStyle name="Normal 64 3 2 2 3 2 2" xfId="4367"/>
    <cellStyle name="Normal 64 3 2 2 3 3" xfId="3577"/>
    <cellStyle name="Normal 64 3 2 2 4" xfId="1951"/>
    <cellStyle name="Normal 64 3 2 2 4 2" xfId="4364"/>
    <cellStyle name="Normal 64 3 2 2 5" xfId="3574"/>
    <cellStyle name="Normal 64 3 2 3" xfId="1113"/>
    <cellStyle name="Normal 64 3 2 3 2" xfId="1114"/>
    <cellStyle name="Normal 64 3 2 3 2 2" xfId="1956"/>
    <cellStyle name="Normal 64 3 2 3 2 2 2" xfId="4369"/>
    <cellStyle name="Normal 64 3 2 3 2 3" xfId="3579"/>
    <cellStyle name="Normal 64 3 2 3 3" xfId="1955"/>
    <cellStyle name="Normal 64 3 2 3 3 2" xfId="4368"/>
    <cellStyle name="Normal 64 3 2 3 4" xfId="3578"/>
    <cellStyle name="Normal 64 3 2 4" xfId="1115"/>
    <cellStyle name="Normal 64 3 2 4 2" xfId="1957"/>
    <cellStyle name="Normal 64 3 2 4 2 2" xfId="4370"/>
    <cellStyle name="Normal 64 3 2 4 3" xfId="3580"/>
    <cellStyle name="Normal 64 3 2 5" xfId="1950"/>
    <cellStyle name="Normal 64 3 2 5 2" xfId="4363"/>
    <cellStyle name="Normal 64 3 2 6" xfId="3573"/>
    <cellStyle name="Normal 64 3 3" xfId="1116"/>
    <cellStyle name="Normal 64 3 3 2" xfId="1117"/>
    <cellStyle name="Normal 64 3 3 2 2" xfId="1118"/>
    <cellStyle name="Normal 64 3 3 2 2 2" xfId="1960"/>
    <cellStyle name="Normal 64 3 3 2 2 2 2" xfId="4373"/>
    <cellStyle name="Normal 64 3 3 2 2 3" xfId="3583"/>
    <cellStyle name="Normal 64 3 3 2 3" xfId="1959"/>
    <cellStyle name="Normal 64 3 3 2 3 2" xfId="4372"/>
    <cellStyle name="Normal 64 3 3 2 4" xfId="3582"/>
    <cellStyle name="Normal 64 3 3 3" xfId="1119"/>
    <cellStyle name="Normal 64 3 3 3 2" xfId="1961"/>
    <cellStyle name="Normal 64 3 3 3 2 2" xfId="4374"/>
    <cellStyle name="Normal 64 3 3 3 3" xfId="3584"/>
    <cellStyle name="Normal 64 3 3 4" xfId="1958"/>
    <cellStyle name="Normal 64 3 3 4 2" xfId="4371"/>
    <cellStyle name="Normal 64 3 3 5" xfId="3581"/>
    <cellStyle name="Normal 64 3 4" xfId="1120"/>
    <cellStyle name="Normal 64 3 4 2" xfId="1121"/>
    <cellStyle name="Normal 64 3 4 2 2" xfId="1963"/>
    <cellStyle name="Normal 64 3 4 2 2 2" xfId="4376"/>
    <cellStyle name="Normal 64 3 4 2 3" xfId="3586"/>
    <cellStyle name="Normal 64 3 4 3" xfId="1962"/>
    <cellStyle name="Normal 64 3 4 3 2" xfId="4375"/>
    <cellStyle name="Normal 64 3 4 4" xfId="3585"/>
    <cellStyle name="Normal 64 3 5" xfId="1122"/>
    <cellStyle name="Normal 64 3 5 2" xfId="1964"/>
    <cellStyle name="Normal 64 3 5 2 2" xfId="4377"/>
    <cellStyle name="Normal 64 3 5 3" xfId="3587"/>
    <cellStyle name="Normal 64 3 6" xfId="1949"/>
    <cellStyle name="Normal 64 3 6 2" xfId="4362"/>
    <cellStyle name="Normal 64 3 7" xfId="3572"/>
    <cellStyle name="Normal 64 4" xfId="1123"/>
    <cellStyle name="Normal 64 5" xfId="1124"/>
    <cellStyle name="Normal 64 5 2" xfId="1125"/>
    <cellStyle name="Normal 64 5 2 2" xfId="1126"/>
    <cellStyle name="Normal 64 5 2 2 2" xfId="1127"/>
    <cellStyle name="Normal 64 5 2 2 2 2" xfId="1968"/>
    <cellStyle name="Normal 64 5 2 2 2 2 2" xfId="4381"/>
    <cellStyle name="Normal 64 5 2 2 2 3" xfId="3591"/>
    <cellStyle name="Normal 64 5 2 2 3" xfId="1967"/>
    <cellStyle name="Normal 64 5 2 2 3 2" xfId="4380"/>
    <cellStyle name="Normal 64 5 2 2 4" xfId="3590"/>
    <cellStyle name="Normal 64 5 2 3" xfId="1128"/>
    <cellStyle name="Normal 64 5 2 3 2" xfId="1969"/>
    <cellStyle name="Normal 64 5 2 3 2 2" xfId="4382"/>
    <cellStyle name="Normal 64 5 2 3 3" xfId="3592"/>
    <cellStyle name="Normal 64 5 2 4" xfId="1966"/>
    <cellStyle name="Normal 64 5 2 4 2" xfId="4379"/>
    <cellStyle name="Normal 64 5 2 5" xfId="3589"/>
    <cellStyle name="Normal 64 5 3" xfId="1129"/>
    <cellStyle name="Normal 64 5 3 2" xfId="1130"/>
    <cellStyle name="Normal 64 5 3 2 2" xfId="1971"/>
    <cellStyle name="Normal 64 5 3 2 2 2" xfId="4384"/>
    <cellStyle name="Normal 64 5 3 2 3" xfId="3594"/>
    <cellStyle name="Normal 64 5 3 3" xfId="1970"/>
    <cellStyle name="Normal 64 5 3 3 2" xfId="4383"/>
    <cellStyle name="Normal 64 5 3 4" xfId="3593"/>
    <cellStyle name="Normal 64 5 4" xfId="1131"/>
    <cellStyle name="Normal 64 5 4 2" xfId="1972"/>
    <cellStyle name="Normal 64 5 4 2 2" xfId="4385"/>
    <cellStyle name="Normal 64 5 4 3" xfId="3595"/>
    <cellStyle name="Normal 64 5 5" xfId="1965"/>
    <cellStyle name="Normal 64 5 5 2" xfId="4378"/>
    <cellStyle name="Normal 64 5 6" xfId="3588"/>
    <cellStyle name="Normal 64 6" xfId="1132"/>
    <cellStyle name="Normal 64 6 2" xfId="1133"/>
    <cellStyle name="Normal 64 6 2 2" xfId="1134"/>
    <cellStyle name="Normal 64 6 2 2 2" xfId="1975"/>
    <cellStyle name="Normal 64 6 2 2 2 2" xfId="4388"/>
    <cellStyle name="Normal 64 6 2 2 3" xfId="3598"/>
    <cellStyle name="Normal 64 6 2 3" xfId="1974"/>
    <cellStyle name="Normal 64 6 2 3 2" xfId="4387"/>
    <cellStyle name="Normal 64 6 2 4" xfId="3597"/>
    <cellStyle name="Normal 64 6 3" xfId="1135"/>
    <cellStyle name="Normal 64 6 3 2" xfId="1976"/>
    <cellStyle name="Normal 64 6 3 2 2" xfId="4389"/>
    <cellStyle name="Normal 64 6 3 3" xfId="3599"/>
    <cellStyle name="Normal 64 6 4" xfId="1973"/>
    <cellStyle name="Normal 64 6 4 2" xfId="4386"/>
    <cellStyle name="Normal 64 6 5" xfId="3596"/>
    <cellStyle name="Normal 64 7" xfId="1136"/>
    <cellStyle name="Normal 64 7 2" xfId="1137"/>
    <cellStyle name="Normal 64 7 2 2" xfId="1978"/>
    <cellStyle name="Normal 64 7 2 2 2" xfId="4391"/>
    <cellStyle name="Normal 64 7 2 3" xfId="3601"/>
    <cellStyle name="Normal 64 7 3" xfId="1977"/>
    <cellStyle name="Normal 64 7 3 2" xfId="4390"/>
    <cellStyle name="Normal 64 7 4" xfId="3600"/>
    <cellStyle name="Normal 64 8" xfId="1138"/>
    <cellStyle name="Normal 64 8 2" xfId="1139"/>
    <cellStyle name="Normal 64 8 2 2" xfId="1980"/>
    <cellStyle name="Normal 64 8 2 2 2" xfId="4393"/>
    <cellStyle name="Normal 64 8 2 3" xfId="3603"/>
    <cellStyle name="Normal 64 8 3" xfId="1979"/>
    <cellStyle name="Normal 64 8 3 2" xfId="4392"/>
    <cellStyle name="Normal 64 8 4" xfId="3602"/>
    <cellStyle name="Normal 64 9" xfId="1140"/>
    <cellStyle name="Normal 64 9 2" xfId="1981"/>
    <cellStyle name="Normal 64 9 2 2" xfId="4394"/>
    <cellStyle name="Normal 64 9 3" xfId="3604"/>
    <cellStyle name="Normal 65" xfId="1141"/>
    <cellStyle name="Normal 65 2" xfId="1142"/>
    <cellStyle name="Normal 65 2 2" xfId="1143"/>
    <cellStyle name="Normal 65 2 2 2" xfId="1144"/>
    <cellStyle name="Normal 65 2 3" xfId="1145"/>
    <cellStyle name="Normal 65 3" xfId="1146"/>
    <cellStyle name="Normal 65 3 2" xfId="1147"/>
    <cellStyle name="Normal 65 3 2 2" xfId="1148"/>
    <cellStyle name="Normal 66" xfId="1149"/>
    <cellStyle name="Normal 66 2" xfId="1150"/>
    <cellStyle name="Normal 66 2 2" xfId="1151"/>
    <cellStyle name="Normal 66 3" xfId="1152"/>
    <cellStyle name="Normal 66 4" xfId="1153"/>
    <cellStyle name="Normal 66 4 2 2" xfId="1154"/>
    <cellStyle name="Normal 66 5" xfId="1155"/>
    <cellStyle name="Normal 67" xfId="1156"/>
    <cellStyle name="Normal 67 2" xfId="1157"/>
    <cellStyle name="Normal 67 2 2" xfId="1158"/>
    <cellStyle name="Normal 67 2 3" xfId="1159"/>
    <cellStyle name="Normal 67 2 3 2" xfId="1160"/>
    <cellStyle name="Normal 67 2 3 2 2" xfId="1161"/>
    <cellStyle name="Normal 67 2 3 2 2 2" xfId="1162"/>
    <cellStyle name="Normal 67 2 3 2 2 2 2" xfId="1986"/>
    <cellStyle name="Normal 67 2 3 2 2 2 2 2" xfId="4399"/>
    <cellStyle name="Normal 67 2 3 2 2 2 3" xfId="3626"/>
    <cellStyle name="Normal 67 2 3 2 2 3" xfId="1985"/>
    <cellStyle name="Normal 67 2 3 2 2 3 2" xfId="4398"/>
    <cellStyle name="Normal 67 2 3 2 2 4" xfId="3625"/>
    <cellStyle name="Normal 67 2 3 2 3" xfId="1163"/>
    <cellStyle name="Normal 67 2 3 2 3 2" xfId="1987"/>
    <cellStyle name="Normal 67 2 3 2 3 2 2" xfId="4400"/>
    <cellStyle name="Normal 67 2 3 2 3 3" xfId="3627"/>
    <cellStyle name="Normal 67 2 3 2 4" xfId="1984"/>
    <cellStyle name="Normal 67 2 3 2 4 2" xfId="4397"/>
    <cellStyle name="Normal 67 2 3 2 5" xfId="3624"/>
    <cellStyle name="Normal 67 2 3 3" xfId="1164"/>
    <cellStyle name="Normal 67 2 3 3 2" xfId="1165"/>
    <cellStyle name="Normal 67 2 3 3 2 2" xfId="1989"/>
    <cellStyle name="Normal 67 2 3 3 2 2 2" xfId="4402"/>
    <cellStyle name="Normal 67 2 3 3 2 3" xfId="3629"/>
    <cellStyle name="Normal 67 2 3 3 3" xfId="1988"/>
    <cellStyle name="Normal 67 2 3 3 3 2" xfId="4401"/>
    <cellStyle name="Normal 67 2 3 3 4" xfId="3628"/>
    <cellStyle name="Normal 67 2 3 4" xfId="1166"/>
    <cellStyle name="Normal 67 2 3 4 2" xfId="1990"/>
    <cellStyle name="Normal 67 2 3 4 2 2" xfId="4403"/>
    <cellStyle name="Normal 67 2 3 4 3" xfId="3630"/>
    <cellStyle name="Normal 67 2 3 5" xfId="1983"/>
    <cellStyle name="Normal 67 2 3 5 2" xfId="4396"/>
    <cellStyle name="Normal 67 2 3 6" xfId="3623"/>
    <cellStyle name="Normal 67 2 4" xfId="1982"/>
    <cellStyle name="Normal 67 2 4 2" xfId="4395"/>
    <cellStyle name="Normal 67 2 5" xfId="3621"/>
    <cellStyle name="Normal 67 3" xfId="1167"/>
    <cellStyle name="Normal 67 3 2" xfId="1168"/>
    <cellStyle name="Normal 67 3 2 2" xfId="1169"/>
    <cellStyle name="Normal 67 4" xfId="1170"/>
    <cellStyle name="Normal 67 4 2" xfId="1171"/>
    <cellStyle name="Normal 67 5" xfId="1172"/>
    <cellStyle name="Normal 68" xfId="1173"/>
    <cellStyle name="Normal 68 2" xfId="1174"/>
    <cellStyle name="Normal 68 2 2" xfId="1175"/>
    <cellStyle name="Normal 68 2 2 2" xfId="1176"/>
    <cellStyle name="Normal 68 3" xfId="1177"/>
    <cellStyle name="Normal 68 3 2" xfId="1178"/>
    <cellStyle name="Normal 69" xfId="1179"/>
    <cellStyle name="Normal 69 2" xfId="1180"/>
    <cellStyle name="Normal 69 3" xfId="1181"/>
    <cellStyle name="Normal 69 3 2" xfId="1182"/>
    <cellStyle name="Normal 69 3 2 2" xfId="1183"/>
    <cellStyle name="Normal 69 4" xfId="1184"/>
    <cellStyle name="Normal 69 4 2" xfId="1185"/>
    <cellStyle name="Normal 7" xfId="77"/>
    <cellStyle name="Normal 7 10" xfId="1187"/>
    <cellStyle name="Normal 7 2" xfId="1580"/>
    <cellStyle name="Normal 7 3" xfId="1186"/>
    <cellStyle name="Normal 70" xfId="1188"/>
    <cellStyle name="Normal 70 2" xfId="1189"/>
    <cellStyle name="Normal 70 3" xfId="1190"/>
    <cellStyle name="Normal 71" xfId="1191"/>
    <cellStyle name="Normal 71 2" xfId="1192"/>
    <cellStyle name="Normal 71 3" xfId="1193"/>
    <cellStyle name="Normal 71 4" xfId="1194"/>
    <cellStyle name="Normal 71 5" xfId="1195"/>
    <cellStyle name="Normal 71 6" xfId="1196"/>
    <cellStyle name="Normal 71 7" xfId="1197"/>
    <cellStyle name="Normal 72" xfId="1198"/>
    <cellStyle name="Normal 72 2" xfId="1199"/>
    <cellStyle name="Normal 72 2 2" xfId="1200"/>
    <cellStyle name="Normal 72 3" xfId="1201"/>
    <cellStyle name="Normal 72 3 2" xfId="1202"/>
    <cellStyle name="Normal 72 3 2 2" xfId="1203"/>
    <cellStyle name="Normal 72 3 2 2 2" xfId="1204"/>
    <cellStyle name="Normal 72 3 2 2 2 2" xfId="1994"/>
    <cellStyle name="Normal 72 3 2 2 2 2 2" xfId="4407"/>
    <cellStyle name="Normal 72 3 2 2 2 3" xfId="3667"/>
    <cellStyle name="Normal 72 3 2 2 3" xfId="1993"/>
    <cellStyle name="Normal 72 3 2 2 3 2" xfId="4406"/>
    <cellStyle name="Normal 72 3 2 2 4" xfId="3666"/>
    <cellStyle name="Normal 72 3 2 3" xfId="1205"/>
    <cellStyle name="Normal 72 3 2 3 2" xfId="1995"/>
    <cellStyle name="Normal 72 3 2 3 2 2" xfId="4408"/>
    <cellStyle name="Normal 72 3 2 3 3" xfId="3668"/>
    <cellStyle name="Normal 72 3 2 4" xfId="1992"/>
    <cellStyle name="Normal 72 3 2 4 2" xfId="4405"/>
    <cellStyle name="Normal 72 3 2 5" xfId="3665"/>
    <cellStyle name="Normal 72 3 3" xfId="1206"/>
    <cellStyle name="Normal 72 3 3 2" xfId="1207"/>
    <cellStyle name="Normal 72 3 3 2 2" xfId="1997"/>
    <cellStyle name="Normal 72 3 3 2 2 2" xfId="4410"/>
    <cellStyle name="Normal 72 3 3 2 3" xfId="3670"/>
    <cellStyle name="Normal 72 3 3 3" xfId="1996"/>
    <cellStyle name="Normal 72 3 3 3 2" xfId="4409"/>
    <cellStyle name="Normal 72 3 3 4" xfId="3669"/>
    <cellStyle name="Normal 72 3 4" xfId="1208"/>
    <cellStyle name="Normal 72 3 4 2" xfId="1998"/>
    <cellStyle name="Normal 72 3 4 2 2" xfId="4411"/>
    <cellStyle name="Normal 72 3 4 3" xfId="3671"/>
    <cellStyle name="Normal 72 3 5" xfId="1991"/>
    <cellStyle name="Normal 72 3 5 2" xfId="4404"/>
    <cellStyle name="Normal 72 3 6" xfId="3664"/>
    <cellStyle name="Normal 72 4" xfId="1209"/>
    <cellStyle name="Normal 72 4 2" xfId="1210"/>
    <cellStyle name="Normal 72 4 2 2" xfId="1211"/>
    <cellStyle name="Normal 72 4 2 2 2" xfId="1212"/>
    <cellStyle name="Normal 72 4 2 2 2 2" xfId="2002"/>
    <cellStyle name="Normal 72 4 2 2 2 2 2" xfId="4415"/>
    <cellStyle name="Normal 72 4 2 2 2 3" xfId="3675"/>
    <cellStyle name="Normal 72 4 2 2 3" xfId="2001"/>
    <cellStyle name="Normal 72 4 2 2 3 2" xfId="4414"/>
    <cellStyle name="Normal 72 4 2 2 4" xfId="3674"/>
    <cellStyle name="Normal 72 4 2 3" xfId="1213"/>
    <cellStyle name="Normal 72 4 2 3 2" xfId="2003"/>
    <cellStyle name="Normal 72 4 2 3 2 2" xfId="4416"/>
    <cellStyle name="Normal 72 4 2 3 3" xfId="3676"/>
    <cellStyle name="Normal 72 4 2 4" xfId="2000"/>
    <cellStyle name="Normal 72 4 2 4 2" xfId="4413"/>
    <cellStyle name="Normal 72 4 2 5" xfId="3673"/>
    <cellStyle name="Normal 72 4 3" xfId="1214"/>
    <cellStyle name="Normal 72 4 3 2" xfId="1215"/>
    <cellStyle name="Normal 72 4 3 2 2" xfId="2005"/>
    <cellStyle name="Normal 72 4 3 2 2 2" xfId="4418"/>
    <cellStyle name="Normal 72 4 3 2 3" xfId="3678"/>
    <cellStyle name="Normal 72 4 3 3" xfId="2004"/>
    <cellStyle name="Normal 72 4 3 3 2" xfId="4417"/>
    <cellStyle name="Normal 72 4 3 4" xfId="3677"/>
    <cellStyle name="Normal 72 4 4" xfId="1216"/>
    <cellStyle name="Normal 72 4 4 2" xfId="2006"/>
    <cellStyle name="Normal 72 4 4 2 2" xfId="4419"/>
    <cellStyle name="Normal 72 4 4 3" xfId="3679"/>
    <cellStyle name="Normal 72 4 5" xfId="1999"/>
    <cellStyle name="Normal 72 4 5 2" xfId="4412"/>
    <cellStyle name="Normal 72 4 6" xfId="3672"/>
    <cellStyle name="Normal 72 5" xfId="1217"/>
    <cellStyle name="Normal 72 5 2" xfId="1218"/>
    <cellStyle name="Normal 72 5 2 2" xfId="1219"/>
    <cellStyle name="Normal 72 5 2 2 2" xfId="2009"/>
    <cellStyle name="Normal 72 5 2 2 2 2" xfId="4422"/>
    <cellStyle name="Normal 72 5 2 2 3" xfId="3682"/>
    <cellStyle name="Normal 72 5 2 3" xfId="2008"/>
    <cellStyle name="Normal 72 5 2 3 2" xfId="4421"/>
    <cellStyle name="Normal 72 5 2 4" xfId="3681"/>
    <cellStyle name="Normal 72 5 3" xfId="1220"/>
    <cellStyle name="Normal 72 5 3 2" xfId="2010"/>
    <cellStyle name="Normal 72 5 3 2 2" xfId="4423"/>
    <cellStyle name="Normal 72 5 3 3" xfId="3683"/>
    <cellStyle name="Normal 72 5 4" xfId="2007"/>
    <cellStyle name="Normal 72 5 4 2" xfId="4420"/>
    <cellStyle name="Normal 72 5 5" xfId="3680"/>
    <cellStyle name="Normal 72 6" xfId="1221"/>
    <cellStyle name="Normal 72 6 2" xfId="1222"/>
    <cellStyle name="Normal 72 6 2 2" xfId="2012"/>
    <cellStyle name="Normal 72 6 2 2 2" xfId="4425"/>
    <cellStyle name="Normal 72 6 2 3" xfId="3685"/>
    <cellStyle name="Normal 72 6 3" xfId="2011"/>
    <cellStyle name="Normal 72 6 3 2" xfId="4424"/>
    <cellStyle name="Normal 72 6 4" xfId="3684"/>
    <cellStyle name="Normal 72 7" xfId="1223"/>
    <cellStyle name="Normal 72 7 2" xfId="1224"/>
    <cellStyle name="Normal 72 7 2 2" xfId="2014"/>
    <cellStyle name="Normal 72 7 2 2 2" xfId="4427"/>
    <cellStyle name="Normal 72 7 2 3" xfId="3687"/>
    <cellStyle name="Normal 72 7 3" xfId="2013"/>
    <cellStyle name="Normal 72 7 3 2" xfId="4426"/>
    <cellStyle name="Normal 72 7 4" xfId="3686"/>
    <cellStyle name="Normal 72 8" xfId="1225"/>
    <cellStyle name="Normal 72 8 2" xfId="2015"/>
    <cellStyle name="Normal 72 8 2 2" xfId="4428"/>
    <cellStyle name="Normal 72 8 3" xfId="3688"/>
    <cellStyle name="Normal 73" xfId="1226"/>
    <cellStyle name="Normal 73 2" xfId="1227"/>
    <cellStyle name="Normal 73 2 2" xfId="1228"/>
    <cellStyle name="Normal 73 2 2 2" xfId="1229"/>
    <cellStyle name="Normal 73 2 2 2 2" xfId="1230"/>
    <cellStyle name="Normal 73 2 2 2 2 2" xfId="1231"/>
    <cellStyle name="Normal 73 2 2 2 2 2 2" xfId="2020"/>
    <cellStyle name="Normal 73 2 2 2 2 2 2 2" xfId="4433"/>
    <cellStyle name="Normal 73 2 2 2 2 2 3" xfId="3694"/>
    <cellStyle name="Normal 73 2 2 2 2 3" xfId="2019"/>
    <cellStyle name="Normal 73 2 2 2 2 3 2" xfId="4432"/>
    <cellStyle name="Normal 73 2 2 2 2 4" xfId="3693"/>
    <cellStyle name="Normal 73 2 2 2 3" xfId="1232"/>
    <cellStyle name="Normal 73 2 2 2 3 2" xfId="2021"/>
    <cellStyle name="Normal 73 2 2 2 3 2 2" xfId="4434"/>
    <cellStyle name="Normal 73 2 2 2 3 3" xfId="3695"/>
    <cellStyle name="Normal 73 2 2 2 4" xfId="2018"/>
    <cellStyle name="Normal 73 2 2 2 4 2" xfId="4431"/>
    <cellStyle name="Normal 73 2 2 2 5" xfId="3692"/>
    <cellStyle name="Normal 73 2 2 3" xfId="1233"/>
    <cellStyle name="Normal 73 2 2 3 2" xfId="1234"/>
    <cellStyle name="Normal 73 2 2 3 2 2" xfId="2023"/>
    <cellStyle name="Normal 73 2 2 3 2 2 2" xfId="4436"/>
    <cellStyle name="Normal 73 2 2 3 2 3" xfId="3697"/>
    <cellStyle name="Normal 73 2 2 3 3" xfId="2022"/>
    <cellStyle name="Normal 73 2 2 3 3 2" xfId="4435"/>
    <cellStyle name="Normal 73 2 2 3 4" xfId="3696"/>
    <cellStyle name="Normal 73 2 2 4" xfId="1235"/>
    <cellStyle name="Normal 73 2 2 4 2" xfId="2024"/>
    <cellStyle name="Normal 73 2 2 4 2 2" xfId="4437"/>
    <cellStyle name="Normal 73 2 2 4 3" xfId="3698"/>
    <cellStyle name="Normal 73 2 2 5" xfId="2017"/>
    <cellStyle name="Normal 73 2 2 5 2" xfId="4430"/>
    <cellStyle name="Normal 73 2 2 6" xfId="3691"/>
    <cellStyle name="Normal 73 2 3" xfId="1236"/>
    <cellStyle name="Normal 73 2 3 2" xfId="1237"/>
    <cellStyle name="Normal 73 2 3 2 2" xfId="1238"/>
    <cellStyle name="Normal 73 2 3 2 2 2" xfId="2027"/>
    <cellStyle name="Normal 73 2 3 2 2 2 2" xfId="4440"/>
    <cellStyle name="Normal 73 2 3 2 2 3" xfId="3701"/>
    <cellStyle name="Normal 73 2 3 2 3" xfId="2026"/>
    <cellStyle name="Normal 73 2 3 2 3 2" xfId="4439"/>
    <cellStyle name="Normal 73 2 3 2 4" xfId="3700"/>
    <cellStyle name="Normal 73 2 3 3" xfId="1239"/>
    <cellStyle name="Normal 73 2 3 3 2" xfId="2028"/>
    <cellStyle name="Normal 73 2 3 3 2 2" xfId="4441"/>
    <cellStyle name="Normal 73 2 3 3 3" xfId="3702"/>
    <cellStyle name="Normal 73 2 3 4" xfId="2025"/>
    <cellStyle name="Normal 73 2 3 4 2" xfId="4438"/>
    <cellStyle name="Normal 73 2 3 5" xfId="3699"/>
    <cellStyle name="Normal 73 2 4" xfId="1240"/>
    <cellStyle name="Normal 73 2 4 2" xfId="1241"/>
    <cellStyle name="Normal 73 2 4 2 2" xfId="2030"/>
    <cellStyle name="Normal 73 2 4 2 2 2" xfId="4443"/>
    <cellStyle name="Normal 73 2 4 2 3" xfId="3704"/>
    <cellStyle name="Normal 73 2 4 3" xfId="2029"/>
    <cellStyle name="Normal 73 2 4 3 2" xfId="4442"/>
    <cellStyle name="Normal 73 2 4 4" xfId="3703"/>
    <cellStyle name="Normal 73 2 5" xfId="1242"/>
    <cellStyle name="Normal 73 2 5 2" xfId="2031"/>
    <cellStyle name="Normal 73 2 5 2 2" xfId="4444"/>
    <cellStyle name="Normal 73 2 5 3" xfId="3705"/>
    <cellStyle name="Normal 73 2 6" xfId="1243"/>
    <cellStyle name="Normal 73 2 6 2" xfId="2032"/>
    <cellStyle name="Normal 73 2 6 2 2" xfId="4445"/>
    <cellStyle name="Normal 73 2 6 3" xfId="3706"/>
    <cellStyle name="Normal 73 2 7" xfId="2016"/>
    <cellStyle name="Normal 73 2 7 2" xfId="4429"/>
    <cellStyle name="Normal 73 2 8" xfId="3690"/>
    <cellStyle name="Normal 73 3" xfId="1244"/>
    <cellStyle name="Normal 73 4" xfId="1245"/>
    <cellStyle name="Normal 73 4 2" xfId="1246"/>
    <cellStyle name="Normal 73 4 2 2" xfId="1247"/>
    <cellStyle name="Normal 73 4 2 2 2" xfId="2035"/>
    <cellStyle name="Normal 73 4 2 2 2 2" xfId="4448"/>
    <cellStyle name="Normal 73 4 2 2 3" xfId="3710"/>
    <cellStyle name="Normal 73 4 2 3" xfId="2034"/>
    <cellStyle name="Normal 73 4 2 3 2" xfId="4447"/>
    <cellStyle name="Normal 73 4 2 4" xfId="3709"/>
    <cellStyle name="Normal 73 4 3" xfId="1248"/>
    <cellStyle name="Normal 73 4 3 2" xfId="2036"/>
    <cellStyle name="Normal 73 4 3 2 2" xfId="4449"/>
    <cellStyle name="Normal 73 4 3 3" xfId="3711"/>
    <cellStyle name="Normal 73 4 4" xfId="2033"/>
    <cellStyle name="Normal 73 4 4 2" xfId="4446"/>
    <cellStyle name="Normal 73 4 5" xfId="3708"/>
    <cellStyle name="Normal 73 5" xfId="1249"/>
    <cellStyle name="Normal 73 5 2" xfId="1250"/>
    <cellStyle name="Normal 73 5 2 2" xfId="2038"/>
    <cellStyle name="Normal 73 5 2 2 2" xfId="4451"/>
    <cellStyle name="Normal 73 5 2 3" xfId="3713"/>
    <cellStyle name="Normal 73 5 3" xfId="2037"/>
    <cellStyle name="Normal 73 5 3 2" xfId="4450"/>
    <cellStyle name="Normal 73 5 4" xfId="3712"/>
    <cellStyle name="Normal 73 6" xfId="1251"/>
    <cellStyle name="Normal 73 6 2" xfId="1252"/>
    <cellStyle name="Normal 73 6 2 2" xfId="2040"/>
    <cellStyle name="Normal 73 6 2 2 2" xfId="4453"/>
    <cellStyle name="Normal 73 6 2 3" xfId="3715"/>
    <cellStyle name="Normal 73 6 3" xfId="2039"/>
    <cellStyle name="Normal 73 6 3 2" xfId="4452"/>
    <cellStyle name="Normal 73 6 4" xfId="3714"/>
    <cellStyle name="Normal 73 7" xfId="1253"/>
    <cellStyle name="Normal 73 7 2" xfId="2041"/>
    <cellStyle name="Normal 73 7 2 2" xfId="4454"/>
    <cellStyle name="Normal 73 7 3" xfId="3716"/>
    <cellStyle name="Normal 74" xfId="1254"/>
    <cellStyle name="Normal 74 2" xfId="1255"/>
    <cellStyle name="Normal 74 2 2" xfId="1256"/>
    <cellStyle name="Normal 74 2 2 2" xfId="1257"/>
    <cellStyle name="Normal 74 2 2 2 2" xfId="1258"/>
    <cellStyle name="Normal 74 2 2 2 2 2" xfId="1259"/>
    <cellStyle name="Normal 74 2 2 2 2 2 2" xfId="2046"/>
    <cellStyle name="Normal 74 2 2 2 2 2 2 2" xfId="4459"/>
    <cellStyle name="Normal 74 2 2 2 2 2 3" xfId="3722"/>
    <cellStyle name="Normal 74 2 2 2 2 3" xfId="2045"/>
    <cellStyle name="Normal 74 2 2 2 2 3 2" xfId="4458"/>
    <cellStyle name="Normal 74 2 2 2 2 4" xfId="3721"/>
    <cellStyle name="Normal 74 2 2 2 3" xfId="1260"/>
    <cellStyle name="Normal 74 2 2 2 3 2" xfId="2047"/>
    <cellStyle name="Normal 74 2 2 2 3 2 2" xfId="4460"/>
    <cellStyle name="Normal 74 2 2 2 3 3" xfId="3723"/>
    <cellStyle name="Normal 74 2 2 2 4" xfId="2044"/>
    <cellStyle name="Normal 74 2 2 2 4 2" xfId="4457"/>
    <cellStyle name="Normal 74 2 2 2 5" xfId="3720"/>
    <cellStyle name="Normal 74 2 2 3" xfId="1261"/>
    <cellStyle name="Normal 74 2 2 3 2" xfId="1262"/>
    <cellStyle name="Normal 74 2 2 3 2 2" xfId="2049"/>
    <cellStyle name="Normal 74 2 2 3 2 2 2" xfId="4462"/>
    <cellStyle name="Normal 74 2 2 3 2 3" xfId="3725"/>
    <cellStyle name="Normal 74 2 2 3 3" xfId="2048"/>
    <cellStyle name="Normal 74 2 2 3 3 2" xfId="4461"/>
    <cellStyle name="Normal 74 2 2 3 4" xfId="3724"/>
    <cellStyle name="Normal 74 2 2 4" xfId="1263"/>
    <cellStyle name="Normal 74 2 2 4 2" xfId="2050"/>
    <cellStyle name="Normal 74 2 2 4 2 2" xfId="4463"/>
    <cellStyle name="Normal 74 2 2 4 3" xfId="3726"/>
    <cellStyle name="Normal 74 2 2 5" xfId="2043"/>
    <cellStyle name="Normal 74 2 2 5 2" xfId="4456"/>
    <cellStyle name="Normal 74 2 2 6" xfId="3719"/>
    <cellStyle name="Normal 74 2 3" xfId="1264"/>
    <cellStyle name="Normal 74 2 3 2" xfId="1265"/>
    <cellStyle name="Normal 74 2 3 2 2" xfId="1266"/>
    <cellStyle name="Normal 74 2 3 2 2 2" xfId="2053"/>
    <cellStyle name="Normal 74 2 3 2 2 2 2" xfId="4466"/>
    <cellStyle name="Normal 74 2 3 2 2 3" xfId="3729"/>
    <cellStyle name="Normal 74 2 3 2 3" xfId="2052"/>
    <cellStyle name="Normal 74 2 3 2 3 2" xfId="4465"/>
    <cellStyle name="Normal 74 2 3 2 4" xfId="3728"/>
    <cellStyle name="Normal 74 2 3 3" xfId="1267"/>
    <cellStyle name="Normal 74 2 3 3 2" xfId="2054"/>
    <cellStyle name="Normal 74 2 3 3 2 2" xfId="4467"/>
    <cellStyle name="Normal 74 2 3 3 3" xfId="3730"/>
    <cellStyle name="Normal 74 2 3 4" xfId="2051"/>
    <cellStyle name="Normal 74 2 3 4 2" xfId="4464"/>
    <cellStyle name="Normal 74 2 3 5" xfId="3727"/>
    <cellStyle name="Normal 74 2 4" xfId="1268"/>
    <cellStyle name="Normal 74 2 4 2" xfId="1269"/>
    <cellStyle name="Normal 74 2 4 2 2" xfId="2056"/>
    <cellStyle name="Normal 74 2 4 2 2 2" xfId="4469"/>
    <cellStyle name="Normal 74 2 4 2 3" xfId="3732"/>
    <cellStyle name="Normal 74 2 4 3" xfId="2055"/>
    <cellStyle name="Normal 74 2 4 3 2" xfId="4468"/>
    <cellStyle name="Normal 74 2 4 4" xfId="3731"/>
    <cellStyle name="Normal 74 2 5" xfId="1270"/>
    <cellStyle name="Normal 74 2 5 2" xfId="2057"/>
    <cellStyle name="Normal 74 2 5 2 2" xfId="4470"/>
    <cellStyle name="Normal 74 2 5 3" xfId="3733"/>
    <cellStyle name="Normal 74 2 6" xfId="2042"/>
    <cellStyle name="Normal 74 2 6 2" xfId="4455"/>
    <cellStyle name="Normal 74 2 7" xfId="3718"/>
    <cellStyle name="Normal 74 3" xfId="1271"/>
    <cellStyle name="Normal 74 4" xfId="1272"/>
    <cellStyle name="Normal 74 4 2" xfId="1273"/>
    <cellStyle name="Normal 74 4 2 2" xfId="1274"/>
    <cellStyle name="Normal 74 4 2 2 2" xfId="2060"/>
    <cellStyle name="Normal 74 4 2 2 2 2" xfId="4473"/>
    <cellStyle name="Normal 74 4 2 2 3" xfId="3737"/>
    <cellStyle name="Normal 74 4 2 3" xfId="2059"/>
    <cellStyle name="Normal 74 4 2 3 2" xfId="4472"/>
    <cellStyle name="Normal 74 4 2 4" xfId="3736"/>
    <cellStyle name="Normal 74 4 3" xfId="1275"/>
    <cellStyle name="Normal 74 4 3 2" xfId="2061"/>
    <cellStyle name="Normal 74 4 3 2 2" xfId="4474"/>
    <cellStyle name="Normal 74 4 3 3" xfId="3738"/>
    <cellStyle name="Normal 74 4 4" xfId="2058"/>
    <cellStyle name="Normal 74 4 4 2" xfId="4471"/>
    <cellStyle name="Normal 74 4 5" xfId="3735"/>
    <cellStyle name="Normal 74 5" xfId="1276"/>
    <cellStyle name="Normal 74 5 2" xfId="1277"/>
    <cellStyle name="Normal 74 5 2 2" xfId="2063"/>
    <cellStyle name="Normal 74 5 2 2 2" xfId="4476"/>
    <cellStyle name="Normal 74 5 2 3" xfId="3740"/>
    <cellStyle name="Normal 74 5 3" xfId="2062"/>
    <cellStyle name="Normal 74 5 3 2" xfId="4475"/>
    <cellStyle name="Normal 74 5 4" xfId="3739"/>
    <cellStyle name="Normal 74 6" xfId="1278"/>
    <cellStyle name="Normal 74 6 2" xfId="1279"/>
    <cellStyle name="Normal 74 6 2 2" xfId="2065"/>
    <cellStyle name="Normal 74 6 2 2 2" xfId="4478"/>
    <cellStyle name="Normal 74 6 2 3" xfId="3742"/>
    <cellStyle name="Normal 74 6 3" xfId="2064"/>
    <cellStyle name="Normal 74 6 3 2" xfId="4477"/>
    <cellStyle name="Normal 74 6 4" xfId="3741"/>
    <cellStyle name="Normal 74 7" xfId="1280"/>
    <cellStyle name="Normal 74 7 2" xfId="2066"/>
    <cellStyle name="Normal 74 7 2 2" xfId="4479"/>
    <cellStyle name="Normal 74 7 3" xfId="3743"/>
    <cellStyle name="Normal 75" xfId="1281"/>
    <cellStyle name="Normal 75 2" xfId="1282"/>
    <cellStyle name="Normal 75 2 2" xfId="1283"/>
    <cellStyle name="Normal 75 2 2 2" xfId="1284"/>
    <cellStyle name="Normal 75 2 2 2 2" xfId="1285"/>
    <cellStyle name="Normal 75 2 2 2 2 2" xfId="1286"/>
    <cellStyle name="Normal 75 2 2 2 2 2 2" xfId="2071"/>
    <cellStyle name="Normal 75 2 2 2 2 2 2 2" xfId="4484"/>
    <cellStyle name="Normal 75 2 2 2 2 2 3" xfId="3749"/>
    <cellStyle name="Normal 75 2 2 2 2 3" xfId="2070"/>
    <cellStyle name="Normal 75 2 2 2 2 3 2" xfId="4483"/>
    <cellStyle name="Normal 75 2 2 2 2 4" xfId="3748"/>
    <cellStyle name="Normal 75 2 2 2 3" xfId="1287"/>
    <cellStyle name="Normal 75 2 2 2 3 2" xfId="2072"/>
    <cellStyle name="Normal 75 2 2 2 3 2 2" xfId="4485"/>
    <cellStyle name="Normal 75 2 2 2 3 3" xfId="3750"/>
    <cellStyle name="Normal 75 2 2 2 4" xfId="2069"/>
    <cellStyle name="Normal 75 2 2 2 4 2" xfId="4482"/>
    <cellStyle name="Normal 75 2 2 2 5" xfId="3747"/>
    <cellStyle name="Normal 75 2 2 3" xfId="1288"/>
    <cellStyle name="Normal 75 2 2 3 2" xfId="1289"/>
    <cellStyle name="Normal 75 2 2 3 2 2" xfId="2074"/>
    <cellStyle name="Normal 75 2 2 3 2 2 2" xfId="4487"/>
    <cellStyle name="Normal 75 2 2 3 2 3" xfId="3752"/>
    <cellStyle name="Normal 75 2 2 3 3" xfId="2073"/>
    <cellStyle name="Normal 75 2 2 3 3 2" xfId="4486"/>
    <cellStyle name="Normal 75 2 2 3 4" xfId="3751"/>
    <cellStyle name="Normal 75 2 2 4" xfId="1290"/>
    <cellStyle name="Normal 75 2 2 4 2" xfId="2075"/>
    <cellStyle name="Normal 75 2 2 4 2 2" xfId="4488"/>
    <cellStyle name="Normal 75 2 2 4 3" xfId="3753"/>
    <cellStyle name="Normal 75 2 2 5" xfId="2068"/>
    <cellStyle name="Normal 75 2 2 5 2" xfId="4481"/>
    <cellStyle name="Normal 75 2 2 6" xfId="3746"/>
    <cellStyle name="Normal 75 2 3" xfId="1291"/>
    <cellStyle name="Normal 75 2 3 2" xfId="1292"/>
    <cellStyle name="Normal 75 2 3 2 2" xfId="1293"/>
    <cellStyle name="Normal 75 2 3 2 2 2" xfId="2078"/>
    <cellStyle name="Normal 75 2 3 2 2 2 2" xfId="4491"/>
    <cellStyle name="Normal 75 2 3 2 2 3" xfId="3756"/>
    <cellStyle name="Normal 75 2 3 2 3" xfId="2077"/>
    <cellStyle name="Normal 75 2 3 2 3 2" xfId="4490"/>
    <cellStyle name="Normal 75 2 3 2 4" xfId="3755"/>
    <cellStyle name="Normal 75 2 3 3" xfId="1294"/>
    <cellStyle name="Normal 75 2 3 3 2" xfId="2079"/>
    <cellStyle name="Normal 75 2 3 3 2 2" xfId="4492"/>
    <cellStyle name="Normal 75 2 3 3 3" xfId="3757"/>
    <cellStyle name="Normal 75 2 3 4" xfId="2076"/>
    <cellStyle name="Normal 75 2 3 4 2" xfId="4489"/>
    <cellStyle name="Normal 75 2 3 5" xfId="3754"/>
    <cellStyle name="Normal 75 2 4" xfId="1295"/>
    <cellStyle name="Normal 75 2 4 2" xfId="1296"/>
    <cellStyle name="Normal 75 2 4 2 2" xfId="2081"/>
    <cellStyle name="Normal 75 2 4 2 2 2" xfId="4494"/>
    <cellStyle name="Normal 75 2 4 2 3" xfId="3759"/>
    <cellStyle name="Normal 75 2 4 3" xfId="2080"/>
    <cellStyle name="Normal 75 2 4 3 2" xfId="4493"/>
    <cellStyle name="Normal 75 2 4 4" xfId="3758"/>
    <cellStyle name="Normal 75 2 5" xfId="1297"/>
    <cellStyle name="Normal 75 2 5 2" xfId="2082"/>
    <cellStyle name="Normal 75 2 5 2 2" xfId="4495"/>
    <cellStyle name="Normal 75 2 5 3" xfId="3760"/>
    <cellStyle name="Normal 75 2 6" xfId="2067"/>
    <cellStyle name="Normal 75 2 6 2" xfId="4480"/>
    <cellStyle name="Normal 75 2 7" xfId="3745"/>
    <cellStyle name="Normal 75 3" xfId="1298"/>
    <cellStyle name="Normal 75 4" xfId="1299"/>
    <cellStyle name="Normal 75 4 2" xfId="1300"/>
    <cellStyle name="Normal 75 4 2 2" xfId="1301"/>
    <cellStyle name="Normal 75 4 2 2 2" xfId="2085"/>
    <cellStyle name="Normal 75 4 2 2 2 2" xfId="4498"/>
    <cellStyle name="Normal 75 4 2 2 3" xfId="3764"/>
    <cellStyle name="Normal 75 4 2 3" xfId="2084"/>
    <cellStyle name="Normal 75 4 2 3 2" xfId="4497"/>
    <cellStyle name="Normal 75 4 2 4" xfId="3763"/>
    <cellStyle name="Normal 75 4 3" xfId="1302"/>
    <cellStyle name="Normal 75 4 3 2" xfId="2086"/>
    <cellStyle name="Normal 75 4 3 2 2" xfId="4499"/>
    <cellStyle name="Normal 75 4 3 3" xfId="3765"/>
    <cellStyle name="Normal 75 4 4" xfId="2083"/>
    <cellStyle name="Normal 75 4 4 2" xfId="4496"/>
    <cellStyle name="Normal 75 4 5" xfId="3762"/>
    <cellStyle name="Normal 75 5" xfId="1303"/>
    <cellStyle name="Normal 75 5 2" xfId="1304"/>
    <cellStyle name="Normal 75 5 2 2" xfId="2088"/>
    <cellStyle name="Normal 75 5 2 2 2" xfId="4501"/>
    <cellStyle name="Normal 75 5 2 3" xfId="3767"/>
    <cellStyle name="Normal 75 5 3" xfId="2087"/>
    <cellStyle name="Normal 75 5 3 2" xfId="4500"/>
    <cellStyle name="Normal 75 5 4" xfId="3766"/>
    <cellStyle name="Normal 75 6" xfId="1305"/>
    <cellStyle name="Normal 75 6 2" xfId="1306"/>
    <cellStyle name="Normal 75 6 2 2" xfId="2090"/>
    <cellStyle name="Normal 75 6 2 2 2" xfId="4503"/>
    <cellStyle name="Normal 75 6 2 3" xfId="3769"/>
    <cellStyle name="Normal 75 6 3" xfId="2089"/>
    <cellStyle name="Normal 75 6 3 2" xfId="4502"/>
    <cellStyle name="Normal 75 6 4" xfId="3768"/>
    <cellStyle name="Normal 75 7" xfId="1307"/>
    <cellStyle name="Normal 75 7 2" xfId="2091"/>
    <cellStyle name="Normal 75 7 2 2" xfId="4504"/>
    <cellStyle name="Normal 75 7 3" xfId="3770"/>
    <cellStyle name="Normal 76" xfId="1308"/>
    <cellStyle name="Normal 76 2" xfId="1309"/>
    <cellStyle name="Normal 76 2 2" xfId="1310"/>
    <cellStyle name="Normal 76 2 2 2" xfId="1311"/>
    <cellStyle name="Normal 76 2 2 2 2" xfId="1312"/>
    <cellStyle name="Normal 76 2 2 2 2 2" xfId="1313"/>
    <cellStyle name="Normal 76 2 2 2 2 2 2" xfId="2096"/>
    <cellStyle name="Normal 76 2 2 2 2 2 2 2" xfId="4509"/>
    <cellStyle name="Normal 76 2 2 2 2 2 3" xfId="3775"/>
    <cellStyle name="Normal 76 2 2 2 2 3" xfId="2095"/>
    <cellStyle name="Normal 76 2 2 2 2 3 2" xfId="4508"/>
    <cellStyle name="Normal 76 2 2 2 2 4" xfId="3774"/>
    <cellStyle name="Normal 76 2 2 2 3" xfId="1314"/>
    <cellStyle name="Normal 76 2 2 2 3 2" xfId="2097"/>
    <cellStyle name="Normal 76 2 2 2 3 2 2" xfId="4510"/>
    <cellStyle name="Normal 76 2 2 2 3 3" xfId="3776"/>
    <cellStyle name="Normal 76 2 2 2 4" xfId="2094"/>
    <cellStyle name="Normal 76 2 2 2 4 2" xfId="4507"/>
    <cellStyle name="Normal 76 2 2 2 5" xfId="3773"/>
    <cellStyle name="Normal 76 2 2 3" xfId="1315"/>
    <cellStyle name="Normal 76 2 2 3 2" xfId="1316"/>
    <cellStyle name="Normal 76 2 2 3 2 2" xfId="2099"/>
    <cellStyle name="Normal 76 2 2 3 2 2 2" xfId="4512"/>
    <cellStyle name="Normal 76 2 2 3 2 3" xfId="3778"/>
    <cellStyle name="Normal 76 2 2 3 3" xfId="2098"/>
    <cellStyle name="Normal 76 2 2 3 3 2" xfId="4511"/>
    <cellStyle name="Normal 76 2 2 3 4" xfId="3777"/>
    <cellStyle name="Normal 76 2 2 4" xfId="1317"/>
    <cellStyle name="Normal 76 2 2 4 2" xfId="2100"/>
    <cellStyle name="Normal 76 2 2 4 2 2" xfId="4513"/>
    <cellStyle name="Normal 76 2 2 4 3" xfId="3779"/>
    <cellStyle name="Normal 76 2 2 5" xfId="2093"/>
    <cellStyle name="Normal 76 2 2 5 2" xfId="4506"/>
    <cellStyle name="Normal 76 2 2 6" xfId="3772"/>
    <cellStyle name="Normal 76 2 3" xfId="1318"/>
    <cellStyle name="Normal 76 2 3 2" xfId="1319"/>
    <cellStyle name="Normal 76 2 3 2 2" xfId="1320"/>
    <cellStyle name="Normal 76 2 3 2 2 2" xfId="2103"/>
    <cellStyle name="Normal 76 2 3 2 2 2 2" xfId="4516"/>
    <cellStyle name="Normal 76 2 3 2 2 3" xfId="3782"/>
    <cellStyle name="Normal 76 2 3 2 3" xfId="2102"/>
    <cellStyle name="Normal 76 2 3 2 3 2" xfId="4515"/>
    <cellStyle name="Normal 76 2 3 2 4" xfId="3781"/>
    <cellStyle name="Normal 76 2 3 3" xfId="1321"/>
    <cellStyle name="Normal 76 2 3 3 2" xfId="2104"/>
    <cellStyle name="Normal 76 2 3 3 2 2" xfId="4517"/>
    <cellStyle name="Normal 76 2 3 3 3" xfId="3783"/>
    <cellStyle name="Normal 76 2 3 4" xfId="2101"/>
    <cellStyle name="Normal 76 2 3 4 2" xfId="4514"/>
    <cellStyle name="Normal 76 2 3 5" xfId="3780"/>
    <cellStyle name="Normal 76 2 4" xfId="1322"/>
    <cellStyle name="Normal 76 2 4 2" xfId="1323"/>
    <cellStyle name="Normal 76 2 4 2 2" xfId="2106"/>
    <cellStyle name="Normal 76 2 4 2 2 2" xfId="4519"/>
    <cellStyle name="Normal 76 2 4 2 3" xfId="3785"/>
    <cellStyle name="Normal 76 2 4 3" xfId="2105"/>
    <cellStyle name="Normal 76 2 4 3 2" xfId="4518"/>
    <cellStyle name="Normal 76 2 4 4" xfId="3784"/>
    <cellStyle name="Normal 76 2 5" xfId="1324"/>
    <cellStyle name="Normal 76 2 5 2" xfId="2107"/>
    <cellStyle name="Normal 76 2 5 2 2" xfId="4520"/>
    <cellStyle name="Normal 76 2 5 3" xfId="3786"/>
    <cellStyle name="Normal 76 2 6" xfId="2092"/>
    <cellStyle name="Normal 76 2 6 2" xfId="4505"/>
    <cellStyle name="Normal 76 2 7" xfId="3771"/>
    <cellStyle name="Normal 76 3" xfId="1325"/>
    <cellStyle name="Normal 76 4" xfId="1326"/>
    <cellStyle name="Normal 76 4 2" xfId="1327"/>
    <cellStyle name="Normal 76 4 2 2" xfId="1328"/>
    <cellStyle name="Normal 76 4 2 2 2" xfId="2110"/>
    <cellStyle name="Normal 76 4 2 2 2 2" xfId="4523"/>
    <cellStyle name="Normal 76 4 2 2 3" xfId="3789"/>
    <cellStyle name="Normal 76 4 2 3" xfId="2109"/>
    <cellStyle name="Normal 76 4 2 3 2" xfId="4522"/>
    <cellStyle name="Normal 76 4 2 4" xfId="3788"/>
    <cellStyle name="Normal 76 4 3" xfId="1329"/>
    <cellStyle name="Normal 76 4 3 2" xfId="2111"/>
    <cellStyle name="Normal 76 4 3 2 2" xfId="4524"/>
    <cellStyle name="Normal 76 4 3 3" xfId="3790"/>
    <cellStyle name="Normal 76 4 4" xfId="2108"/>
    <cellStyle name="Normal 76 4 4 2" xfId="4521"/>
    <cellStyle name="Normal 76 4 5" xfId="3787"/>
    <cellStyle name="Normal 76 5" xfId="1330"/>
    <cellStyle name="Normal 76 5 2" xfId="1331"/>
    <cellStyle name="Normal 76 5 2 2" xfId="2113"/>
    <cellStyle name="Normal 76 5 2 2 2" xfId="4526"/>
    <cellStyle name="Normal 76 5 2 3" xfId="3792"/>
    <cellStyle name="Normal 76 5 3" xfId="2112"/>
    <cellStyle name="Normal 76 5 3 2" xfId="4525"/>
    <cellStyle name="Normal 76 5 4" xfId="3791"/>
    <cellStyle name="Normal 76 6" xfId="1332"/>
    <cellStyle name="Normal 76 6 2" xfId="1333"/>
    <cellStyle name="Normal 76 6 2 2" xfId="2115"/>
    <cellStyle name="Normal 76 6 2 2 2" xfId="4528"/>
    <cellStyle name="Normal 76 6 2 3" xfId="3794"/>
    <cellStyle name="Normal 76 6 3" xfId="2114"/>
    <cellStyle name="Normal 76 6 3 2" xfId="4527"/>
    <cellStyle name="Normal 76 6 4" xfId="3793"/>
    <cellStyle name="Normal 76 7" xfId="1334"/>
    <cellStyle name="Normal 76 7 2" xfId="2116"/>
    <cellStyle name="Normal 76 7 2 2" xfId="4529"/>
    <cellStyle name="Normal 76 7 3" xfId="3795"/>
    <cellStyle name="Normal 77" xfId="1335"/>
    <cellStyle name="Normal 77 2" xfId="1336"/>
    <cellStyle name="Normal 77 2 2" xfId="1337"/>
    <cellStyle name="Normal 77 3" xfId="1338"/>
    <cellStyle name="Normal 77 4" xfId="1339"/>
    <cellStyle name="Normal 78" xfId="1340"/>
    <cellStyle name="Normal 78 2" xfId="1341"/>
    <cellStyle name="Normal 79" xfId="1342"/>
    <cellStyle name="Normal 79 2" xfId="1343"/>
    <cellStyle name="Normal 79 2 2" xfId="2117"/>
    <cellStyle name="Normal 79 2 2 2" xfId="4530"/>
    <cellStyle name="Normal 79 2 3" xfId="3800"/>
    <cellStyle name="Normal 8" xfId="78"/>
    <cellStyle name="Normal 8 10" xfId="1345"/>
    <cellStyle name="Normal 8 2" xfId="1346"/>
    <cellStyle name="Normal 8 3" xfId="1581"/>
    <cellStyle name="Normal 8 4" xfId="1344"/>
    <cellStyle name="Normal 80" xfId="1347"/>
    <cellStyle name="Normal 80 2" xfId="1348"/>
    <cellStyle name="Normal 80 2 2" xfId="1349"/>
    <cellStyle name="Normal 80 2 2 2" xfId="1350"/>
    <cellStyle name="Normal 80 2 2 2 2" xfId="1351"/>
    <cellStyle name="Normal 80 2 2 2 2 2" xfId="2122"/>
    <cellStyle name="Normal 80 2 2 2 2 2 2" xfId="4535"/>
    <cellStyle name="Normal 80 2 2 2 2 3" xfId="3808"/>
    <cellStyle name="Normal 80 2 2 2 3" xfId="2121"/>
    <cellStyle name="Normal 80 2 2 2 3 2" xfId="4534"/>
    <cellStyle name="Normal 80 2 2 2 4" xfId="3807"/>
    <cellStyle name="Normal 80 2 2 3" xfId="1352"/>
    <cellStyle name="Normal 80 2 2 3 2" xfId="2123"/>
    <cellStyle name="Normal 80 2 2 3 2 2" xfId="4536"/>
    <cellStyle name="Normal 80 2 2 3 3" xfId="3809"/>
    <cellStyle name="Normal 80 2 2 4" xfId="2120"/>
    <cellStyle name="Normal 80 2 2 4 2" xfId="4533"/>
    <cellStyle name="Normal 80 2 2 5" xfId="3806"/>
    <cellStyle name="Normal 80 2 3" xfId="1353"/>
    <cellStyle name="Normal 80 2 3 2" xfId="1354"/>
    <cellStyle name="Normal 80 2 3 2 2" xfId="2125"/>
    <cellStyle name="Normal 80 2 3 2 2 2" xfId="4538"/>
    <cellStyle name="Normal 80 2 3 2 3" xfId="3811"/>
    <cellStyle name="Normal 80 2 3 3" xfId="2124"/>
    <cellStyle name="Normal 80 2 3 3 2" xfId="4537"/>
    <cellStyle name="Normal 80 2 3 4" xfId="3810"/>
    <cellStyle name="Normal 80 2 4" xfId="1355"/>
    <cellStyle name="Normal 80 2 4 2" xfId="2126"/>
    <cellStyle name="Normal 80 2 4 2 2" xfId="4539"/>
    <cellStyle name="Normal 80 2 4 3" xfId="3812"/>
    <cellStyle name="Normal 80 2 5" xfId="2119"/>
    <cellStyle name="Normal 80 2 5 2" xfId="4532"/>
    <cellStyle name="Normal 80 2 6" xfId="3805"/>
    <cellStyle name="Normal 80 3" xfId="1356"/>
    <cellStyle name="Normal 80 3 2" xfId="1357"/>
    <cellStyle name="Normal 80 3 2 2" xfId="1358"/>
    <cellStyle name="Normal 80 3 2 2 2" xfId="1359"/>
    <cellStyle name="Normal 80 3 2 2 2 2" xfId="2130"/>
    <cellStyle name="Normal 80 3 2 2 2 2 2" xfId="4543"/>
    <cellStyle name="Normal 80 3 2 2 2 3" xfId="3816"/>
    <cellStyle name="Normal 80 3 2 2 3" xfId="2129"/>
    <cellStyle name="Normal 80 3 2 2 3 2" xfId="4542"/>
    <cellStyle name="Normal 80 3 2 2 4" xfId="3815"/>
    <cellStyle name="Normal 80 3 2 3" xfId="1360"/>
    <cellStyle name="Normal 80 3 2 3 2" xfId="2131"/>
    <cellStyle name="Normal 80 3 2 3 2 2" xfId="4544"/>
    <cellStyle name="Normal 80 3 2 3 3" xfId="3817"/>
    <cellStyle name="Normal 80 3 2 4" xfId="2128"/>
    <cellStyle name="Normal 80 3 2 4 2" xfId="4541"/>
    <cellStyle name="Normal 80 3 2 5" xfId="3814"/>
    <cellStyle name="Normal 80 3 3" xfId="1361"/>
    <cellStyle name="Normal 80 3 3 2" xfId="1362"/>
    <cellStyle name="Normal 80 3 3 2 2" xfId="2133"/>
    <cellStyle name="Normal 80 3 3 2 2 2" xfId="4546"/>
    <cellStyle name="Normal 80 3 3 2 3" xfId="3819"/>
    <cellStyle name="Normal 80 3 3 3" xfId="2132"/>
    <cellStyle name="Normal 80 3 3 3 2" xfId="4545"/>
    <cellStyle name="Normal 80 3 3 4" xfId="3818"/>
    <cellStyle name="Normal 80 3 4" xfId="1363"/>
    <cellStyle name="Normal 80 3 4 2" xfId="2134"/>
    <cellStyle name="Normal 80 3 4 2 2" xfId="4547"/>
    <cellStyle name="Normal 80 3 4 3" xfId="3820"/>
    <cellStyle name="Normal 80 3 5" xfId="2127"/>
    <cellStyle name="Normal 80 3 5 2" xfId="4540"/>
    <cellStyle name="Normal 80 3 6" xfId="3813"/>
    <cellStyle name="Normal 80 4" xfId="1364"/>
    <cellStyle name="Normal 80 4 2" xfId="1365"/>
    <cellStyle name="Normal 80 4 2 2" xfId="1366"/>
    <cellStyle name="Normal 80 4 2 2 2" xfId="2137"/>
    <cellStyle name="Normal 80 4 2 2 2 2" xfId="4550"/>
    <cellStyle name="Normal 80 4 2 2 3" xfId="3823"/>
    <cellStyle name="Normal 80 4 2 3" xfId="2136"/>
    <cellStyle name="Normal 80 4 2 3 2" xfId="4549"/>
    <cellStyle name="Normal 80 4 2 4" xfId="3822"/>
    <cellStyle name="Normal 80 4 3" xfId="1367"/>
    <cellStyle name="Normal 80 4 3 2" xfId="2138"/>
    <cellStyle name="Normal 80 4 3 2 2" xfId="4551"/>
    <cellStyle name="Normal 80 4 3 3" xfId="3824"/>
    <cellStyle name="Normal 80 4 4" xfId="2135"/>
    <cellStyle name="Normal 80 4 4 2" xfId="4548"/>
    <cellStyle name="Normal 80 4 5" xfId="3821"/>
    <cellStyle name="Normal 80 5" xfId="1368"/>
    <cellStyle name="Normal 80 5 2" xfId="1369"/>
    <cellStyle name="Normal 80 5 2 2" xfId="2140"/>
    <cellStyle name="Normal 80 5 2 2 2" xfId="4553"/>
    <cellStyle name="Normal 80 5 2 3" xfId="3826"/>
    <cellStyle name="Normal 80 5 3" xfId="2139"/>
    <cellStyle name="Normal 80 5 3 2" xfId="4552"/>
    <cellStyle name="Normal 80 5 4" xfId="3825"/>
    <cellStyle name="Normal 80 6" xfId="1370"/>
    <cellStyle name="Normal 80 6 2" xfId="1371"/>
    <cellStyle name="Normal 80 6 2 2" xfId="2142"/>
    <cellStyle name="Normal 80 6 2 2 2" xfId="4555"/>
    <cellStyle name="Normal 80 6 2 3" xfId="3828"/>
    <cellStyle name="Normal 80 6 3" xfId="2141"/>
    <cellStyle name="Normal 80 6 3 2" xfId="4554"/>
    <cellStyle name="Normal 80 6 4" xfId="3827"/>
    <cellStyle name="Normal 80 7" xfId="1372"/>
    <cellStyle name="Normal 80 7 2" xfId="2143"/>
    <cellStyle name="Normal 80 7 2 2" xfId="4556"/>
    <cellStyle name="Normal 80 7 3" xfId="3829"/>
    <cellStyle name="Normal 80 8" xfId="2118"/>
    <cellStyle name="Normal 80 8 2" xfId="4531"/>
    <cellStyle name="Normal 80 9" xfId="3804"/>
    <cellStyle name="Normal 81" xfId="1373"/>
    <cellStyle name="Normal 81 2" xfId="1374"/>
    <cellStyle name="Normal 82" xfId="1375"/>
    <cellStyle name="Normal 82 2" xfId="1376"/>
    <cellStyle name="Normal 82 2 2" xfId="1377"/>
    <cellStyle name="Normal 82 2 2 2" xfId="1378"/>
    <cellStyle name="Normal 82 2 2 2 2" xfId="2146"/>
    <cellStyle name="Normal 82 2 2 2 2 2" xfId="4559"/>
    <cellStyle name="Normal 82 2 2 2 3" xfId="3835"/>
    <cellStyle name="Normal 82 2 2 3" xfId="2145"/>
    <cellStyle name="Normal 82 2 2 3 2" xfId="4558"/>
    <cellStyle name="Normal 82 2 2 4" xfId="3834"/>
    <cellStyle name="Normal 82 2 3" xfId="1379"/>
    <cellStyle name="Normal 82 2 3 2" xfId="1380"/>
    <cellStyle name="Normal 82 2 3 2 2" xfId="2148"/>
    <cellStyle name="Normal 82 2 3 2 2 2" xfId="4561"/>
    <cellStyle name="Normal 82 2 3 2 3" xfId="3837"/>
    <cellStyle name="Normal 82 2 3 3" xfId="2147"/>
    <cellStyle name="Normal 82 2 3 3 2" xfId="4560"/>
    <cellStyle name="Normal 82 2 3 4" xfId="3836"/>
    <cellStyle name="Normal 82 3" xfId="1381"/>
    <cellStyle name="Normal 82 3 2" xfId="1382"/>
    <cellStyle name="Normal 82 3 2 2" xfId="2150"/>
    <cellStyle name="Normal 82 3 2 2 2" xfId="4563"/>
    <cellStyle name="Normal 82 3 2 3" xfId="3839"/>
    <cellStyle name="Normal 82 3 3" xfId="2149"/>
    <cellStyle name="Normal 82 3 3 2" xfId="4562"/>
    <cellStyle name="Normal 82 3 4" xfId="3838"/>
    <cellStyle name="Normal 82 4" xfId="1383"/>
    <cellStyle name="Normal 82 4 2" xfId="2151"/>
    <cellStyle name="Normal 82 4 2 2" xfId="4564"/>
    <cellStyle name="Normal 82 4 3" xfId="3840"/>
    <cellStyle name="Normal 82 5" xfId="2144"/>
    <cellStyle name="Normal 82 5 2" xfId="4557"/>
    <cellStyle name="Normal 82 6" xfId="3832"/>
    <cellStyle name="Normal 83" xfId="1384"/>
    <cellStyle name="Normal 83 2" xfId="1385"/>
    <cellStyle name="Normal 83 2 2" xfId="1386"/>
    <cellStyle name="Normal 83 2 2 2" xfId="1387"/>
    <cellStyle name="Normal 83 2 2 2 2" xfId="2155"/>
    <cellStyle name="Normal 83 2 2 2 2 2" xfId="4568"/>
    <cellStyle name="Normal 83 2 2 2 3" xfId="3844"/>
    <cellStyle name="Normal 83 2 2 3" xfId="2154"/>
    <cellStyle name="Normal 83 2 2 3 2" xfId="4567"/>
    <cellStyle name="Normal 83 2 2 4" xfId="3843"/>
    <cellStyle name="Normal 83 2 3" xfId="1388"/>
    <cellStyle name="Normal 83 2 3 2" xfId="2156"/>
    <cellStyle name="Normal 83 2 3 2 2" xfId="4569"/>
    <cellStyle name="Normal 83 2 3 3" xfId="3845"/>
    <cellStyle name="Normal 83 2 4" xfId="2153"/>
    <cellStyle name="Normal 83 2 4 2" xfId="4566"/>
    <cellStyle name="Normal 83 2 5" xfId="3842"/>
    <cellStyle name="Normal 83 3" xfId="1389"/>
    <cellStyle name="Normal 83 3 2" xfId="1390"/>
    <cellStyle name="Normal 83 3 2 2" xfId="2158"/>
    <cellStyle name="Normal 83 3 2 2 2" xfId="4571"/>
    <cellStyle name="Normal 83 3 2 3" xfId="3847"/>
    <cellStyle name="Normal 83 3 3" xfId="2157"/>
    <cellStyle name="Normal 83 3 3 2" xfId="4570"/>
    <cellStyle name="Normal 83 3 4" xfId="3846"/>
    <cellStyle name="Normal 83 4" xfId="1391"/>
    <cellStyle name="Normal 83 4 2" xfId="2159"/>
    <cellStyle name="Normal 83 4 2 2" xfId="4572"/>
    <cellStyle name="Normal 83 4 3" xfId="3848"/>
    <cellStyle name="Normal 83 5" xfId="2152"/>
    <cellStyle name="Normal 83 5 2" xfId="4565"/>
    <cellStyle name="Normal 83 6" xfId="3841"/>
    <cellStyle name="Normal 84" xfId="1392"/>
    <cellStyle name="Normal 84 2" xfId="1393"/>
    <cellStyle name="Normal 84 2 2" xfId="1394"/>
    <cellStyle name="Normal 84 2 2 2" xfId="1395"/>
    <cellStyle name="Normal 84 2 2 2 2" xfId="2163"/>
    <cellStyle name="Normal 84 2 2 2 2 2" xfId="4576"/>
    <cellStyle name="Normal 84 2 2 2 3" xfId="3852"/>
    <cellStyle name="Normal 84 2 2 3" xfId="2162"/>
    <cellStyle name="Normal 84 2 2 3 2" xfId="4575"/>
    <cellStyle name="Normal 84 2 2 4" xfId="3851"/>
    <cellStyle name="Normal 84 2 3" xfId="1396"/>
    <cellStyle name="Normal 84 2 3 2" xfId="2164"/>
    <cellStyle name="Normal 84 2 3 2 2" xfId="4577"/>
    <cellStyle name="Normal 84 2 3 3" xfId="3853"/>
    <cellStyle name="Normal 84 2 4" xfId="2161"/>
    <cellStyle name="Normal 84 2 4 2" xfId="4574"/>
    <cellStyle name="Normal 84 2 5" xfId="3850"/>
    <cellStyle name="Normal 84 3" xfId="1397"/>
    <cellStyle name="Normal 84 3 2" xfId="1398"/>
    <cellStyle name="Normal 84 3 2 2" xfId="2166"/>
    <cellStyle name="Normal 84 3 2 2 2" xfId="4579"/>
    <cellStyle name="Normal 84 3 2 3" xfId="3855"/>
    <cellStyle name="Normal 84 3 3" xfId="2165"/>
    <cellStyle name="Normal 84 3 3 2" xfId="4578"/>
    <cellStyle name="Normal 84 3 4" xfId="3854"/>
    <cellStyle name="Normal 84 4" xfId="1399"/>
    <cellStyle name="Normal 84 4 2" xfId="2167"/>
    <cellStyle name="Normal 84 4 2 2" xfId="4580"/>
    <cellStyle name="Normal 84 4 3" xfId="3856"/>
    <cellStyle name="Normal 84 5" xfId="2160"/>
    <cellStyle name="Normal 84 5 2" xfId="4573"/>
    <cellStyle name="Normal 84 6" xfId="3849"/>
    <cellStyle name="Normal 85" xfId="1400"/>
    <cellStyle name="Normal 85 2" xfId="1401"/>
    <cellStyle name="Normal 85 2 2" xfId="1402"/>
    <cellStyle name="Normal 85 2 2 2" xfId="2170"/>
    <cellStyle name="Normal 85 2 2 2 2" xfId="4583"/>
    <cellStyle name="Normal 85 2 2 3" xfId="3859"/>
    <cellStyle name="Normal 85 2 3" xfId="2169"/>
    <cellStyle name="Normal 85 2 3 2" xfId="4582"/>
    <cellStyle name="Normal 85 2 4" xfId="3858"/>
    <cellStyle name="Normal 85 3" xfId="1403"/>
    <cellStyle name="Normal 85 3 2" xfId="1404"/>
    <cellStyle name="Normal 85 3 2 2" xfId="2172"/>
    <cellStyle name="Normal 85 3 2 2 2" xfId="4585"/>
    <cellStyle name="Normal 85 3 2 3" xfId="3861"/>
    <cellStyle name="Normal 85 3 3" xfId="2171"/>
    <cellStyle name="Normal 85 3 3 2" xfId="4584"/>
    <cellStyle name="Normal 85 3 4" xfId="3860"/>
    <cellStyle name="Normal 85 4" xfId="2168"/>
    <cellStyle name="Normal 85 4 2" xfId="4581"/>
    <cellStyle name="Normal 85 5" xfId="3857"/>
    <cellStyle name="Normal 86" xfId="1405"/>
    <cellStyle name="Normal 86 2" xfId="1406"/>
    <cellStyle name="Normal 86 2 2" xfId="1407"/>
    <cellStyle name="Normal 86 2 2 2" xfId="2175"/>
    <cellStyle name="Normal 86 2 2 2 2" xfId="4588"/>
    <cellStyle name="Normal 86 2 2 3" xfId="3864"/>
    <cellStyle name="Normal 86 2 3" xfId="2174"/>
    <cellStyle name="Normal 86 2 3 2" xfId="4587"/>
    <cellStyle name="Normal 86 2 4" xfId="3863"/>
    <cellStyle name="Normal 86 3" xfId="1408"/>
    <cellStyle name="Normal 86 3 2" xfId="2176"/>
    <cellStyle name="Normal 86 3 2 2" xfId="4589"/>
    <cellStyle name="Normal 86 3 3" xfId="3865"/>
    <cellStyle name="Normal 86 4" xfId="2173"/>
    <cellStyle name="Normal 86 4 2" xfId="4586"/>
    <cellStyle name="Normal 86 5" xfId="3862"/>
    <cellStyle name="Normal 87" xfId="1409"/>
    <cellStyle name="Normal 87 2" xfId="1410"/>
    <cellStyle name="Normal 87 2 2" xfId="1411"/>
    <cellStyle name="Normal 87 2 2 2" xfId="2179"/>
    <cellStyle name="Normal 87 2 2 2 2" xfId="4592"/>
    <cellStyle name="Normal 87 2 2 3" xfId="3868"/>
    <cellStyle name="Normal 87 2 3" xfId="2178"/>
    <cellStyle name="Normal 87 2 3 2" xfId="4591"/>
    <cellStyle name="Normal 87 2 4" xfId="3867"/>
    <cellStyle name="Normal 87 3" xfId="1412"/>
    <cellStyle name="Normal 87 3 2" xfId="2180"/>
    <cellStyle name="Normal 87 3 2 2" xfId="4593"/>
    <cellStyle name="Normal 87 3 3" xfId="3869"/>
    <cellStyle name="Normal 87 4" xfId="2177"/>
    <cellStyle name="Normal 87 4 2" xfId="4590"/>
    <cellStyle name="Normal 87 5" xfId="3866"/>
    <cellStyle name="Normal 88" xfId="1413"/>
    <cellStyle name="Normal 88 2" xfId="1414"/>
    <cellStyle name="Normal 88 2 2" xfId="2182"/>
    <cellStyle name="Normal 88 2 2 2" xfId="4595"/>
    <cellStyle name="Normal 88 2 3" xfId="3871"/>
    <cellStyle name="Normal 88 3" xfId="1415"/>
    <cellStyle name="Normal 88 3 2" xfId="1416"/>
    <cellStyle name="Normal 88 3 2 2" xfId="2184"/>
    <cellStyle name="Normal 88 3 2 2 2" xfId="4597"/>
    <cellStyle name="Normal 88 3 2 3" xfId="3873"/>
    <cellStyle name="Normal 88 3 3" xfId="2183"/>
    <cellStyle name="Normal 88 3 3 2" xfId="4596"/>
    <cellStyle name="Normal 88 3 4" xfId="3872"/>
    <cellStyle name="Normal 88 4" xfId="2181"/>
    <cellStyle name="Normal 88 4 2" xfId="4594"/>
    <cellStyle name="Normal 88 5" xfId="3870"/>
    <cellStyle name="Normal 89" xfId="1417"/>
    <cellStyle name="Normal 89 2" xfId="1418"/>
    <cellStyle name="Normal 89 2 2" xfId="2186"/>
    <cellStyle name="Normal 89 2 2 2" xfId="4599"/>
    <cellStyle name="Normal 89 2 3" xfId="3875"/>
    <cellStyle name="Normal 89 3" xfId="2185"/>
    <cellStyle name="Normal 89 3 2" xfId="4598"/>
    <cellStyle name="Normal 89 4" xfId="3874"/>
    <cellStyle name="Normal 9" xfId="1419"/>
    <cellStyle name="Normal 9 2" xfId="1420"/>
    <cellStyle name="Normal 90" xfId="1421"/>
    <cellStyle name="Normal 90 2" xfId="1422"/>
    <cellStyle name="Normal 90 2 2" xfId="2188"/>
    <cellStyle name="Normal 90 2 2 2" xfId="4601"/>
    <cellStyle name="Normal 90 2 3" xfId="3879"/>
    <cellStyle name="Normal 90 3" xfId="2187"/>
    <cellStyle name="Normal 90 3 2" xfId="4600"/>
    <cellStyle name="Normal 90 4" xfId="3878"/>
    <cellStyle name="Normal 91" xfId="1423"/>
    <cellStyle name="Normal 91 2" xfId="1424"/>
    <cellStyle name="Normal 91 2 2" xfId="2190"/>
    <cellStyle name="Normal 91 2 2 2" xfId="4603"/>
    <cellStyle name="Normal 91 2 3" xfId="3881"/>
    <cellStyle name="Normal 91 3" xfId="2189"/>
    <cellStyle name="Normal 91 3 2" xfId="4602"/>
    <cellStyle name="Normal 91 4" xfId="3880"/>
    <cellStyle name="Normal 92" xfId="1425"/>
    <cellStyle name="Normal 92 2" xfId="2191"/>
    <cellStyle name="Normal 92 2 2" xfId="4604"/>
    <cellStyle name="Normal 92 3" xfId="3882"/>
    <cellStyle name="Normal 93" xfId="1426"/>
    <cellStyle name="Normal 94" xfId="1427"/>
    <cellStyle name="Normal 95" xfId="1428"/>
    <cellStyle name="Normal 96" xfId="1429"/>
    <cellStyle name="Normal 97" xfId="1430"/>
    <cellStyle name="Normal 98" xfId="1431"/>
    <cellStyle name="Normal 98 2" xfId="1432"/>
    <cellStyle name="Normal 99" xfId="1433"/>
    <cellStyle name="Normalno 2" xfId="1434"/>
    <cellStyle name="Note" xfId="37"/>
    <cellStyle name="Note 2" xfId="38"/>
    <cellStyle name="Note 2 10" xfId="2327"/>
    <cellStyle name="Note 2 10 2" xfId="4740"/>
    <cellStyle name="Note 2 10 3" xfId="5449"/>
    <cellStyle name="Note 2 10 4" xfId="5723"/>
    <cellStyle name="Note 2 11" xfId="2472"/>
    <cellStyle name="Note 2 11 2" xfId="4885"/>
    <cellStyle name="Note 2 11 3" xfId="5594"/>
    <cellStyle name="Note 2 11 4" xfId="5868"/>
    <cellStyle name="Note 2 12" xfId="2755"/>
    <cellStyle name="Note 2 12 2" xfId="3454"/>
    <cellStyle name="Note 2 12 3" xfId="5092"/>
    <cellStyle name="Note 2 13" xfId="2575"/>
    <cellStyle name="Note 2 14" xfId="2560"/>
    <cellStyle name="Note 2 15" xfId="5410"/>
    <cellStyle name="Note 2 2" xfId="53"/>
    <cellStyle name="Note 2 2 10" xfId="2530"/>
    <cellStyle name="Note 2 2 10 2" xfId="4942"/>
    <cellStyle name="Note 2 2 10 3" xfId="5652"/>
    <cellStyle name="Note 2 2 10 4" xfId="5925"/>
    <cellStyle name="Note 2 2 11" xfId="2758"/>
    <cellStyle name="Note 2 2 11 2" xfId="3451"/>
    <cellStyle name="Note 2 2 11 3" xfId="5089"/>
    <cellStyle name="Note 2 2 12" xfId="2584"/>
    <cellStyle name="Note 2 2 13" xfId="3885"/>
    <cellStyle name="Note 2 2 14" xfId="5407"/>
    <cellStyle name="Note 2 2 2" xfId="79"/>
    <cellStyle name="Note 2 2 2 10" xfId="2608"/>
    <cellStyle name="Note 2 2 2 11" xfId="3744"/>
    <cellStyle name="Note 2 2 2 12" xfId="5164"/>
    <cellStyle name="Note 2 2 2 2" xfId="175"/>
    <cellStyle name="Note 2 2 2 2 2" xfId="299"/>
    <cellStyle name="Note 2 2 2 2 2 2" xfId="2921"/>
    <cellStyle name="Note 2 2 2 2 2 2 2" xfId="3083"/>
    <cellStyle name="Note 2 2 2 2 2 2 3" xfId="5003"/>
    <cellStyle name="Note 2 2 2 2 2 3" xfId="2694"/>
    <cellStyle name="Note 2 2 2 2 2 4" xfId="3513"/>
    <cellStyle name="Note 2 2 2 2 2 5" xfId="5360"/>
    <cellStyle name="Note 2 2 2 2 3" xfId="2476"/>
    <cellStyle name="Note 2 2 2 2 3 2" xfId="4889"/>
    <cellStyle name="Note 2 2 2 2 3 3" xfId="5598"/>
    <cellStyle name="Note 2 2 2 2 3 4" xfId="5872"/>
    <cellStyle name="Note 2 2 2 2 4" xfId="2505"/>
    <cellStyle name="Note 2 2 2 2 4 2" xfId="4918"/>
    <cellStyle name="Note 2 2 2 2 4 3" xfId="5627"/>
    <cellStyle name="Note 2 2 2 2 4 4" xfId="5901"/>
    <cellStyle name="Note 2 2 2 2 5" xfId="2534"/>
    <cellStyle name="Note 2 2 2 2 5 2" xfId="4946"/>
    <cellStyle name="Note 2 2 2 2 5 3" xfId="5656"/>
    <cellStyle name="Note 2 2 2 2 5 4" xfId="5929"/>
    <cellStyle name="Note 2 2 2 2 6" xfId="2817"/>
    <cellStyle name="Note 2 2 2 2 6 2" xfId="3404"/>
    <cellStyle name="Note 2 2 2 2 6 3" xfId="5318"/>
    <cellStyle name="Note 2 2 2 2 7" xfId="2603"/>
    <cellStyle name="Note 2 2 2 2 8" xfId="3796"/>
    <cellStyle name="Note 2 2 2 2 9" xfId="5399"/>
    <cellStyle name="Note 2 2 2 3" xfId="229"/>
    <cellStyle name="Note 2 2 2 3 2" xfId="351"/>
    <cellStyle name="Note 2 2 2 3 2 2" xfId="2972"/>
    <cellStyle name="Note 2 2 2 3 2 2 2" xfId="2998"/>
    <cellStyle name="Note 2 2 2 3 2 2 3" xfId="4978"/>
    <cellStyle name="Note 2 2 2 3 2 3" xfId="2743"/>
    <cellStyle name="Note 2 2 2 3 2 4" xfId="3464"/>
    <cellStyle name="Note 2 2 2 3 2 5" xfId="5086"/>
    <cellStyle name="Note 2 2 2 3 3" xfId="2438"/>
    <cellStyle name="Note 2 2 2 3 3 2" xfId="4851"/>
    <cellStyle name="Note 2 2 2 3 3 3" xfId="5560"/>
    <cellStyle name="Note 2 2 2 3 3 4" xfId="5834"/>
    <cellStyle name="Note 2 2 2 3 4" xfId="2377"/>
    <cellStyle name="Note 2 2 2 3 4 2" xfId="4790"/>
    <cellStyle name="Note 2 2 2 3 4 3" xfId="5499"/>
    <cellStyle name="Note 2 2 2 3 4 4" xfId="5773"/>
    <cellStyle name="Note 2 2 2 3 5" xfId="2868"/>
    <cellStyle name="Note 2 2 2 3 5 2" xfId="3248"/>
    <cellStyle name="Note 2 2 2 3 5 3" xfId="5029"/>
    <cellStyle name="Note 2 2 2 3 6" xfId="2656"/>
    <cellStyle name="Note 2 2 2 3 7" xfId="3613"/>
    <cellStyle name="Note 2 2 2 3 8" xfId="5142"/>
    <cellStyle name="Note 2 2 2 4" xfId="181"/>
    <cellStyle name="Note 2 2 2 4 2" xfId="2305"/>
    <cellStyle name="Note 2 2 2 4 2 2" xfId="4718"/>
    <cellStyle name="Note 2 2 2 4 2 3" xfId="5427"/>
    <cellStyle name="Note 2 2 2 4 2 4" xfId="5701"/>
    <cellStyle name="Note 2 2 2 4 3" xfId="2820"/>
    <cellStyle name="Note 2 2 2 4 3 2" xfId="3402"/>
    <cellStyle name="Note 2 2 2 4 3 3" xfId="5053"/>
    <cellStyle name="Note 2 2 2 4 4" xfId="2695"/>
    <cellStyle name="Note 2 2 2 4 5" xfId="3512"/>
    <cellStyle name="Note 2 2 2 4 6" xfId="5124"/>
    <cellStyle name="Note 2 2 2 5" xfId="303"/>
    <cellStyle name="Note 2 2 2 5 2" xfId="2498"/>
    <cellStyle name="Note 2 2 2 5 2 2" xfId="4911"/>
    <cellStyle name="Note 2 2 2 5 2 3" xfId="5620"/>
    <cellStyle name="Note 2 2 2 5 2 4" xfId="5894"/>
    <cellStyle name="Note 2 2 2 5 3" xfId="2924"/>
    <cellStyle name="Note 2 2 2 5 4" xfId="3081"/>
    <cellStyle name="Note 2 2 2 5 5" xfId="5001"/>
    <cellStyle name="Note 2 2 2 6" xfId="1619"/>
    <cellStyle name="Note 2 2 2 6 2" xfId="4033"/>
    <cellStyle name="Note 2 2 2 6 3" xfId="5209"/>
    <cellStyle name="Note 2 2 2 6 4" xfId="2571"/>
    <cellStyle name="Note 2 2 2 7" xfId="2314"/>
    <cellStyle name="Note 2 2 2 7 2" xfId="4727"/>
    <cellStyle name="Note 2 2 2 7 3" xfId="5436"/>
    <cellStyle name="Note 2 2 2 7 4" xfId="5710"/>
    <cellStyle name="Note 2 2 2 8" xfId="2322"/>
    <cellStyle name="Note 2 2 2 8 2" xfId="4735"/>
    <cellStyle name="Note 2 2 2 8 3" xfId="5444"/>
    <cellStyle name="Note 2 2 2 8 4" xfId="5718"/>
    <cellStyle name="Note 2 2 2 9" xfId="2774"/>
    <cellStyle name="Note 2 2 2 9 2" xfId="3435"/>
    <cellStyle name="Note 2 2 2 9 3" xfId="5070"/>
    <cellStyle name="Note 2 2 3" xfId="69"/>
    <cellStyle name="Note 2 2 3 10" xfId="2599"/>
    <cellStyle name="Note 2 2 3 11" xfId="3798"/>
    <cellStyle name="Note 2 2 3 12" xfId="5402"/>
    <cellStyle name="Note 2 2 3 2" xfId="183"/>
    <cellStyle name="Note 2 2 3 2 2" xfId="305"/>
    <cellStyle name="Note 2 2 3 2 2 2" xfId="2926"/>
    <cellStyle name="Note 2 2 3 2 2 2 2" xfId="3079"/>
    <cellStyle name="Note 2 2 3 2 2 2 3" xfId="5275"/>
    <cellStyle name="Note 2 2 3 2 2 3" xfId="2697"/>
    <cellStyle name="Note 2 2 3 2 2 4" xfId="3510"/>
    <cellStyle name="Note 2 2 3 2 2 5" xfId="5359"/>
    <cellStyle name="Note 2 2 3 2 3" xfId="2479"/>
    <cellStyle name="Note 2 2 3 2 3 2" xfId="4892"/>
    <cellStyle name="Note 2 2 3 2 3 3" xfId="5601"/>
    <cellStyle name="Note 2 2 3 2 3 4" xfId="5875"/>
    <cellStyle name="Note 2 2 3 2 4" xfId="2369"/>
    <cellStyle name="Note 2 2 3 2 4 2" xfId="4782"/>
    <cellStyle name="Note 2 2 3 2 4 3" xfId="5491"/>
    <cellStyle name="Note 2 2 3 2 4 4" xfId="5765"/>
    <cellStyle name="Note 2 2 3 2 5" xfId="2536"/>
    <cellStyle name="Note 2 2 3 2 5 2" xfId="4948"/>
    <cellStyle name="Note 2 2 3 2 5 3" xfId="5658"/>
    <cellStyle name="Note 2 2 3 2 5 4" xfId="5931"/>
    <cellStyle name="Note 2 2 3 2 6" xfId="2822"/>
    <cellStyle name="Note 2 2 3 2 6 2" xfId="3400"/>
    <cellStyle name="Note 2 2 3 2 6 3" xfId="5051"/>
    <cellStyle name="Note 2 2 3 2 7" xfId="2610"/>
    <cellStyle name="Note 2 2 3 2 8" xfId="3717"/>
    <cellStyle name="Note 2 2 3 2 9" xfId="5398"/>
    <cellStyle name="Note 2 2 3 3" xfId="227"/>
    <cellStyle name="Note 2 2 3 3 2" xfId="349"/>
    <cellStyle name="Note 2 2 3 3 2 2" xfId="2970"/>
    <cellStyle name="Note 2 2 3 3 2 2 2" xfId="3000"/>
    <cellStyle name="Note 2 2 3 3 2 2 3" xfId="5254"/>
    <cellStyle name="Note 2 2 3 3 2 3" xfId="2741"/>
    <cellStyle name="Note 2 2 3 3 2 4" xfId="3466"/>
    <cellStyle name="Note 2 2 3 3 2 5" xfId="3888"/>
    <cellStyle name="Note 2 2 3 3 3" xfId="2347"/>
    <cellStyle name="Note 2 2 3 3 3 2" xfId="4760"/>
    <cellStyle name="Note 2 2 3 3 3 3" xfId="5469"/>
    <cellStyle name="Note 2 2 3 3 3 4" xfId="5743"/>
    <cellStyle name="Note 2 2 3 3 4" xfId="2430"/>
    <cellStyle name="Note 2 2 3 3 4 2" xfId="4843"/>
    <cellStyle name="Note 2 2 3 3 4 3" xfId="5552"/>
    <cellStyle name="Note 2 2 3 3 4 4" xfId="5826"/>
    <cellStyle name="Note 2 2 3 3 5" xfId="2866"/>
    <cellStyle name="Note 2 2 3 3 5 2" xfId="3250"/>
    <cellStyle name="Note 2 2 3 3 5 3" xfId="5294"/>
    <cellStyle name="Note 2 2 3 3 6" xfId="2654"/>
    <cellStyle name="Note 2 2 3 3 7" xfId="3615"/>
    <cellStyle name="Note 2 2 3 3 8" xfId="5377"/>
    <cellStyle name="Note 2 2 3 4" xfId="236"/>
    <cellStyle name="Note 2 2 3 4 2" xfId="358"/>
    <cellStyle name="Note 2 2 3 4 2 2" xfId="2979"/>
    <cellStyle name="Note 2 2 3 4 2 2 2" xfId="2991"/>
    <cellStyle name="Note 2 2 3 4 2 2 3" xfId="4972"/>
    <cellStyle name="Note 2 2 3 4 2 3" xfId="2750"/>
    <cellStyle name="Note 2 2 3 4 2 4" xfId="3459"/>
    <cellStyle name="Note 2 2 3 4 2 5" xfId="5096"/>
    <cellStyle name="Note 2 2 3 4 3" xfId="2446"/>
    <cellStyle name="Note 2 2 3 4 3 2" xfId="4859"/>
    <cellStyle name="Note 2 2 3 4 3 3" xfId="5568"/>
    <cellStyle name="Note 2 2 3 4 3 4" xfId="5842"/>
    <cellStyle name="Note 2 2 3 4 4" xfId="2401"/>
    <cellStyle name="Note 2 2 3 4 4 2" xfId="4814"/>
    <cellStyle name="Note 2 2 3 4 4 3" xfId="5523"/>
    <cellStyle name="Note 2 2 3 4 4 4" xfId="5797"/>
    <cellStyle name="Note 2 2 3 4 5" xfId="2875"/>
    <cellStyle name="Note 2 2 3 4 5 2" xfId="3241"/>
    <cellStyle name="Note 2 2 3 4 5 3" xfId="5292"/>
    <cellStyle name="Note 2 2 3 4 6" xfId="2663"/>
    <cellStyle name="Note 2 2 3 4 7" xfId="3606"/>
    <cellStyle name="Note 2 2 3 4 8" xfId="5136"/>
    <cellStyle name="Note 2 2 3 5" xfId="171"/>
    <cellStyle name="Note 2 2 3 5 2" xfId="2522"/>
    <cellStyle name="Note 2 2 3 5 2 2" xfId="4935"/>
    <cellStyle name="Note 2 2 3 5 2 3" xfId="5644"/>
    <cellStyle name="Note 2 2 3 5 2 4" xfId="5918"/>
    <cellStyle name="Note 2 2 3 5 3" xfId="2813"/>
    <cellStyle name="Note 2 2 3 5 3 2" xfId="3406"/>
    <cellStyle name="Note 2 2 3 5 3 3" xfId="5055"/>
    <cellStyle name="Note 2 2 3 5 4" xfId="2692"/>
    <cellStyle name="Note 2 2 3 5 5" xfId="3515"/>
    <cellStyle name="Note 2 2 3 5 6" xfId="5125"/>
    <cellStyle name="Note 2 2 3 6" xfId="296"/>
    <cellStyle name="Note 2 2 3 6 2" xfId="2918"/>
    <cellStyle name="Note 2 2 3 6 3" xfId="3086"/>
    <cellStyle name="Note 2 2 3 6 4" xfId="5006"/>
    <cellStyle name="Note 2 2 3 7" xfId="2335"/>
    <cellStyle name="Note 2 2 3 7 2" xfId="4748"/>
    <cellStyle name="Note 2 2 3 7 3" xfId="5457"/>
    <cellStyle name="Note 2 2 3 7 4" xfId="5731"/>
    <cellStyle name="Note 2 2 3 8" xfId="2291"/>
    <cellStyle name="Note 2 2 3 8 2" xfId="4704"/>
    <cellStyle name="Note 2 2 3 8 3" xfId="5413"/>
    <cellStyle name="Note 2 2 3 8 4" xfId="5687"/>
    <cellStyle name="Note 2 2 3 9" xfId="2772"/>
    <cellStyle name="Note 2 2 3 9 2" xfId="3437"/>
    <cellStyle name="Note 2 2 3 9 3" xfId="5072"/>
    <cellStyle name="Note 2 2 4" xfId="87"/>
    <cellStyle name="Note 2 2 4 10" xfId="5157"/>
    <cellStyle name="Note 2 2 4 2" xfId="198"/>
    <cellStyle name="Note 2 2 4 2 2" xfId="2837"/>
    <cellStyle name="Note 2 2 4 2 2 2" xfId="3385"/>
    <cellStyle name="Note 2 2 4 2 2 3" xfId="5044"/>
    <cellStyle name="Note 2 2 4 2 3" xfId="2712"/>
    <cellStyle name="Note 2 2 4 2 4" xfId="3495"/>
    <cellStyle name="Note 2 2 4 2 5" xfId="5350"/>
    <cellStyle name="Note 2 2 4 3" xfId="320"/>
    <cellStyle name="Note 2 2 4 3 2" xfId="2941"/>
    <cellStyle name="Note 2 2 4 3 3" xfId="3065"/>
    <cellStyle name="Note 2 2 4 3 4" xfId="4993"/>
    <cellStyle name="Note 2 2 4 4" xfId="2482"/>
    <cellStyle name="Note 2 2 4 4 2" xfId="4895"/>
    <cellStyle name="Note 2 2 4 4 3" xfId="5604"/>
    <cellStyle name="Note 2 2 4 4 4" xfId="5878"/>
    <cellStyle name="Note 2 2 4 5" xfId="2362"/>
    <cellStyle name="Note 2 2 4 5 2" xfId="4775"/>
    <cellStyle name="Note 2 2 4 5 3" xfId="5484"/>
    <cellStyle name="Note 2 2 4 5 4" xfId="5758"/>
    <cellStyle name="Note 2 2 4 6" xfId="2545"/>
    <cellStyle name="Note 2 2 4 6 2" xfId="4957"/>
    <cellStyle name="Note 2 2 4 6 3" xfId="5667"/>
    <cellStyle name="Note 2 2 4 6 4" xfId="5940"/>
    <cellStyle name="Note 2 2 4 7" xfId="2782"/>
    <cellStyle name="Note 2 2 4 7 2" xfId="3428"/>
    <cellStyle name="Note 2 2 4 7 3" xfId="5331"/>
    <cellStyle name="Note 2 2 4 8" xfId="2625"/>
    <cellStyle name="Note 2 2 4 9" xfId="3651"/>
    <cellStyle name="Note 2 2 5" xfId="212"/>
    <cellStyle name="Note 2 2 5 2" xfId="334"/>
    <cellStyle name="Note 2 2 5 2 2" xfId="2955"/>
    <cellStyle name="Note 2 2 5 2 2 2" xfId="3051"/>
    <cellStyle name="Note 2 2 5 2 2 3" xfId="5261"/>
    <cellStyle name="Note 2 2 5 2 3" xfId="2726"/>
    <cellStyle name="Note 2 2 5 2 4" xfId="3481"/>
    <cellStyle name="Note 2 2 5 2 5" xfId="5345"/>
    <cellStyle name="Note 2 2 5 3" xfId="2485"/>
    <cellStyle name="Note 2 2 5 3 2" xfId="4898"/>
    <cellStyle name="Note 2 2 5 3 3" xfId="5607"/>
    <cellStyle name="Note 2 2 5 3 4" xfId="5881"/>
    <cellStyle name="Note 2 2 5 4" xfId="2374"/>
    <cellStyle name="Note 2 2 5 4 2" xfId="4787"/>
    <cellStyle name="Note 2 2 5 4 3" xfId="5496"/>
    <cellStyle name="Note 2 2 5 4 4" xfId="5770"/>
    <cellStyle name="Note 2 2 5 5" xfId="2851"/>
    <cellStyle name="Note 2 2 5 5 2" xfId="3301"/>
    <cellStyle name="Note 2 2 5 5 3" xfId="5038"/>
    <cellStyle name="Note 2 2 5 6" xfId="2639"/>
    <cellStyle name="Note 2 2 5 7" xfId="3639"/>
    <cellStyle name="Note 2 2 5 8" xfId="5151"/>
    <cellStyle name="Note 2 2 6" xfId="156"/>
    <cellStyle name="Note 2 2 6 2" xfId="2457"/>
    <cellStyle name="Note 2 2 6 2 2" xfId="4870"/>
    <cellStyle name="Note 2 2 6 2 3" xfId="5579"/>
    <cellStyle name="Note 2 2 6 2 4" xfId="5853"/>
    <cellStyle name="Note 2 2 6 3" xfId="2799"/>
    <cellStyle name="Note 2 2 6 3 2" xfId="3420"/>
    <cellStyle name="Note 2 2 6 3 3" xfId="5061"/>
    <cellStyle name="Note 2 2 6 4" xfId="2678"/>
    <cellStyle name="Note 2 2 6 5" xfId="3529"/>
    <cellStyle name="Note 2 2 6 6" xfId="5368"/>
    <cellStyle name="Note 2 2 7" xfId="282"/>
    <cellStyle name="Note 2 2 7 2" xfId="2405"/>
    <cellStyle name="Note 2 2 7 2 2" xfId="4818"/>
    <cellStyle name="Note 2 2 7 2 3" xfId="5527"/>
    <cellStyle name="Note 2 2 7 2 4" xfId="5801"/>
    <cellStyle name="Note 2 2 7 3" xfId="2904"/>
    <cellStyle name="Note 2 2 7 4" xfId="3100"/>
    <cellStyle name="Note 2 2 7 5" xfId="5279"/>
    <cellStyle name="Note 2 2 8" xfId="1610"/>
    <cellStyle name="Note 2 2 8 2" xfId="4024"/>
    <cellStyle name="Note 2 2 8 3" xfId="5200"/>
    <cellStyle name="Note 2 2 8 4" xfId="5233"/>
    <cellStyle name="Note 2 2 9" xfId="2323"/>
    <cellStyle name="Note 2 2 9 2" xfId="4736"/>
    <cellStyle name="Note 2 2 9 3" xfId="5445"/>
    <cellStyle name="Note 2 2 9 4" xfId="5719"/>
    <cellStyle name="Note 2 3" xfId="59"/>
    <cellStyle name="Note 2 3 10" xfId="2589"/>
    <cellStyle name="Note 2 3 11" xfId="3876"/>
    <cellStyle name="Note 2 3 12" xfId="5406"/>
    <cellStyle name="Note 2 3 2" xfId="193"/>
    <cellStyle name="Note 2 3 2 2" xfId="315"/>
    <cellStyle name="Note 2 3 2 2 2" xfId="2936"/>
    <cellStyle name="Note 2 3 2 2 2 2" xfId="2981"/>
    <cellStyle name="Note 2 3 2 2 2 3" xfId="5267"/>
    <cellStyle name="Note 2 3 2 2 3" xfId="2707"/>
    <cellStyle name="Note 2 3 2 2 4" xfId="3500"/>
    <cellStyle name="Note 2 3 2 2 5" xfId="5118"/>
    <cellStyle name="Note 2 3 2 3" xfId="2337"/>
    <cellStyle name="Note 2 3 2 3 2" xfId="4750"/>
    <cellStyle name="Note 2 3 2 3 3" xfId="5459"/>
    <cellStyle name="Note 2 3 2 3 4" xfId="5733"/>
    <cellStyle name="Note 2 3 2 4" xfId="2504"/>
    <cellStyle name="Note 2 3 2 4 2" xfId="4917"/>
    <cellStyle name="Note 2 3 2 4 3" xfId="5626"/>
    <cellStyle name="Note 2 3 2 4 4" xfId="5900"/>
    <cellStyle name="Note 2 3 2 5" xfId="2543"/>
    <cellStyle name="Note 2 3 2 5 2" xfId="4955"/>
    <cellStyle name="Note 2 3 2 5 3" xfId="5665"/>
    <cellStyle name="Note 2 3 2 5 4" xfId="5938"/>
    <cellStyle name="Note 2 3 2 6" xfId="2832"/>
    <cellStyle name="Note 2 3 2 6 2" xfId="3390"/>
    <cellStyle name="Note 2 3 2 6 3" xfId="5047"/>
    <cellStyle name="Note 2 3 2 7" xfId="2620"/>
    <cellStyle name="Note 2 3 2 8" xfId="3656"/>
    <cellStyle name="Note 2 3 2 9" xfId="5390"/>
    <cellStyle name="Note 2 3 3" xfId="217"/>
    <cellStyle name="Note 2 3 3 2" xfId="339"/>
    <cellStyle name="Note 2 3 3 2 2" xfId="2960"/>
    <cellStyle name="Note 2 3 3 2 2 2" xfId="3010"/>
    <cellStyle name="Note 2 3 3 2 2 3" xfId="5252"/>
    <cellStyle name="Note 2 3 3 2 3" xfId="2731"/>
    <cellStyle name="Note 2 3 3 2 4" xfId="3476"/>
    <cellStyle name="Note 2 3 3 2 5" xfId="2788"/>
    <cellStyle name="Note 2 3 3 3" xfId="2343"/>
    <cellStyle name="Note 2 3 3 3 2" xfId="4756"/>
    <cellStyle name="Note 2 3 3 3 3" xfId="5465"/>
    <cellStyle name="Note 2 3 3 3 4" xfId="5739"/>
    <cellStyle name="Note 2 3 3 4" xfId="2376"/>
    <cellStyle name="Note 2 3 3 4 2" xfId="4789"/>
    <cellStyle name="Note 2 3 3 4 3" xfId="5498"/>
    <cellStyle name="Note 2 3 3 4 4" xfId="5772"/>
    <cellStyle name="Note 2 3 3 5" xfId="2856"/>
    <cellStyle name="Note 2 3 3 5 2" xfId="3997"/>
    <cellStyle name="Note 2 3 3 5 3" xfId="5300"/>
    <cellStyle name="Note 2 3 3 6" xfId="2644"/>
    <cellStyle name="Note 2 3 3 7" xfId="3634"/>
    <cellStyle name="Note 2 3 3 8" xfId="5381"/>
    <cellStyle name="Note 2 3 4" xfId="161"/>
    <cellStyle name="Note 2 3 4 2" xfId="2459"/>
    <cellStyle name="Note 2 3 4 2 2" xfId="4872"/>
    <cellStyle name="Note 2 3 4 2 3" xfId="5581"/>
    <cellStyle name="Note 2 3 4 2 4" xfId="5855"/>
    <cellStyle name="Note 2 3 4 3" xfId="2803"/>
    <cellStyle name="Note 2 3 4 3 2" xfId="3416"/>
    <cellStyle name="Note 2 3 4 3 3" xfId="5324"/>
    <cellStyle name="Note 2 3 4 4" xfId="2682"/>
    <cellStyle name="Note 2 3 4 5" xfId="3526"/>
    <cellStyle name="Note 2 3 4 6" xfId="5131"/>
    <cellStyle name="Note 2 3 5" xfId="286"/>
    <cellStyle name="Note 2 3 5 2" xfId="2293"/>
    <cellStyle name="Note 2 3 5 2 2" xfId="4706"/>
    <cellStyle name="Note 2 3 5 2 3" xfId="5415"/>
    <cellStyle name="Note 2 3 5 2 4" xfId="5689"/>
    <cellStyle name="Note 2 3 5 3" xfId="2908"/>
    <cellStyle name="Note 2 3 5 4" xfId="3096"/>
    <cellStyle name="Note 2 3 5 5" xfId="5013"/>
    <cellStyle name="Note 2 3 6" xfId="1616"/>
    <cellStyle name="Note 2 3 6 2" xfId="4030"/>
    <cellStyle name="Note 2 3 6 3" xfId="5206"/>
    <cellStyle name="Note 2 3 6 4" xfId="2570"/>
    <cellStyle name="Note 2 3 7" xfId="2317"/>
    <cellStyle name="Note 2 3 7 2" xfId="4730"/>
    <cellStyle name="Note 2 3 7 3" xfId="5439"/>
    <cellStyle name="Note 2 3 7 4" xfId="5713"/>
    <cellStyle name="Note 2 3 8" xfId="2531"/>
    <cellStyle name="Note 2 3 8 2" xfId="4943"/>
    <cellStyle name="Note 2 3 8 3" xfId="5653"/>
    <cellStyle name="Note 2 3 8 4" xfId="5926"/>
    <cellStyle name="Note 2 3 9" xfId="2762"/>
    <cellStyle name="Note 2 3 9 2" xfId="3447"/>
    <cellStyle name="Note 2 3 9 3" xfId="5085"/>
    <cellStyle name="Note 2 4" xfId="71"/>
    <cellStyle name="Note 2 4 10" xfId="2601"/>
    <cellStyle name="Note 2 4 11" xfId="3797"/>
    <cellStyle name="Note 2 4 12" xfId="5165"/>
    <cellStyle name="Note 2 4 2" xfId="182"/>
    <cellStyle name="Note 2 4 2 2" xfId="304"/>
    <cellStyle name="Note 2 4 2 2 2" xfId="2925"/>
    <cellStyle name="Note 2 4 2 2 2 2" xfId="3080"/>
    <cellStyle name="Note 2 4 2 2 2 3" xfId="5000"/>
    <cellStyle name="Note 2 4 2 2 3" xfId="2696"/>
    <cellStyle name="Note 2 4 2 2 4" xfId="3511"/>
    <cellStyle name="Note 2 4 2 2 5" xfId="5358"/>
    <cellStyle name="Note 2 4 2 3" xfId="2480"/>
    <cellStyle name="Note 2 4 2 3 2" xfId="4893"/>
    <cellStyle name="Note 2 4 2 3 3" xfId="5602"/>
    <cellStyle name="Note 2 4 2 3 4" xfId="5876"/>
    <cellStyle name="Note 2 4 2 4" xfId="2510"/>
    <cellStyle name="Note 2 4 2 4 2" xfId="4923"/>
    <cellStyle name="Note 2 4 2 4 3" xfId="5632"/>
    <cellStyle name="Note 2 4 2 4 4" xfId="5906"/>
    <cellStyle name="Note 2 4 2 5" xfId="2535"/>
    <cellStyle name="Note 2 4 2 5 2" xfId="4947"/>
    <cellStyle name="Note 2 4 2 5 3" xfId="5657"/>
    <cellStyle name="Note 2 4 2 5 4" xfId="5930"/>
    <cellStyle name="Note 2 4 2 6" xfId="2821"/>
    <cellStyle name="Note 2 4 2 6 2" xfId="3401"/>
    <cellStyle name="Note 2 4 2 6 3" xfId="5052"/>
    <cellStyle name="Note 2 4 2 7" xfId="2609"/>
    <cellStyle name="Note 2 4 2 8" xfId="3734"/>
    <cellStyle name="Note 2 4 2 9" xfId="5373"/>
    <cellStyle name="Note 2 4 3" xfId="228"/>
    <cellStyle name="Note 2 4 3 2" xfId="350"/>
    <cellStyle name="Note 2 4 3 2 2" xfId="2971"/>
    <cellStyle name="Note 2 4 3 2 2 2" xfId="2999"/>
    <cellStyle name="Note 2 4 3 2 2 3" xfId="5255"/>
    <cellStyle name="Note 2 4 3 2 3" xfId="2742"/>
    <cellStyle name="Note 2 4 3 2 4" xfId="3465"/>
    <cellStyle name="Note 2 4 3 2 5" xfId="5198"/>
    <cellStyle name="Note 2 4 3 3" xfId="1589"/>
    <cellStyle name="Note 2 4 3 3 2" xfId="4006"/>
    <cellStyle name="Note 2 4 3 3 3" xfId="5180"/>
    <cellStyle name="Note 2 4 3 3 4" xfId="5242"/>
    <cellStyle name="Note 2 4 3 4" xfId="2385"/>
    <cellStyle name="Note 2 4 3 4 2" xfId="4798"/>
    <cellStyle name="Note 2 4 3 4 3" xfId="5507"/>
    <cellStyle name="Note 2 4 3 4 4" xfId="5781"/>
    <cellStyle name="Note 2 4 3 5" xfId="2867"/>
    <cellStyle name="Note 2 4 3 5 2" xfId="3249"/>
    <cellStyle name="Note 2 4 3 5 3" xfId="5295"/>
    <cellStyle name="Note 2 4 3 6" xfId="2655"/>
    <cellStyle name="Note 2 4 3 7" xfId="3614"/>
    <cellStyle name="Note 2 4 3 8" xfId="5143"/>
    <cellStyle name="Note 2 4 4" xfId="237"/>
    <cellStyle name="Note 2 4 4 2" xfId="359"/>
    <cellStyle name="Note 2 4 4 2 2" xfId="2980"/>
    <cellStyle name="Note 2 4 4 2 2 2" xfId="2990"/>
    <cellStyle name="Note 2 4 4 2 2 3" xfId="5249"/>
    <cellStyle name="Note 2 4 4 2 3" xfId="2751"/>
    <cellStyle name="Note 2 4 4 2 4" xfId="3458"/>
    <cellStyle name="Note 2 4 4 2 5" xfId="5095"/>
    <cellStyle name="Note 2 4 4 3" xfId="1587"/>
    <cellStyle name="Note 2 4 4 3 2" xfId="4004"/>
    <cellStyle name="Note 2 4 4 3 3" xfId="5178"/>
    <cellStyle name="Note 2 4 4 3 4" xfId="5244"/>
    <cellStyle name="Note 2 4 4 4" xfId="2400"/>
    <cellStyle name="Note 2 4 4 4 2" xfId="4813"/>
    <cellStyle name="Note 2 4 4 4 3" xfId="5522"/>
    <cellStyle name="Note 2 4 4 4 4" xfId="5796"/>
    <cellStyle name="Note 2 4 4 5" xfId="2876"/>
    <cellStyle name="Note 2 4 4 5 2" xfId="3240"/>
    <cellStyle name="Note 2 4 4 5 3" xfId="5023"/>
    <cellStyle name="Note 2 4 4 6" xfId="2664"/>
    <cellStyle name="Note 2 4 4 7" xfId="3605"/>
    <cellStyle name="Note 2 4 4 8" xfId="5371"/>
    <cellStyle name="Note 2 4 5" xfId="173"/>
    <cellStyle name="Note 2 4 5 2" xfId="2520"/>
    <cellStyle name="Note 2 4 5 2 2" xfId="4933"/>
    <cellStyle name="Note 2 4 5 2 3" xfId="5642"/>
    <cellStyle name="Note 2 4 5 2 4" xfId="5916"/>
    <cellStyle name="Note 2 4 5 3" xfId="2815"/>
    <cellStyle name="Note 2 4 5 3 2" xfId="3405"/>
    <cellStyle name="Note 2 4 5 3 3" xfId="5054"/>
    <cellStyle name="Note 2 4 5 4" xfId="2693"/>
    <cellStyle name="Note 2 4 5 5" xfId="3514"/>
    <cellStyle name="Note 2 4 5 6" xfId="5353"/>
    <cellStyle name="Note 2 4 6" xfId="297"/>
    <cellStyle name="Note 2 4 6 2" xfId="2919"/>
    <cellStyle name="Note 2 4 6 3" xfId="3085"/>
    <cellStyle name="Note 2 4 6 4" xfId="5005"/>
    <cellStyle name="Note 2 4 7" xfId="2417"/>
    <cellStyle name="Note 2 4 7 2" xfId="4830"/>
    <cellStyle name="Note 2 4 7 3" xfId="5539"/>
    <cellStyle name="Note 2 4 7 4" xfId="5813"/>
    <cellStyle name="Note 2 4 8" xfId="2493"/>
    <cellStyle name="Note 2 4 8 2" xfId="4906"/>
    <cellStyle name="Note 2 4 8 3" xfId="5615"/>
    <cellStyle name="Note 2 4 8 4" xfId="5889"/>
    <cellStyle name="Note 2 4 9" xfId="2773"/>
    <cellStyle name="Note 2 4 9 2" xfId="3436"/>
    <cellStyle name="Note 2 4 9 3" xfId="5071"/>
    <cellStyle name="Note 2 5" xfId="83"/>
    <cellStyle name="Note 2 5 10" xfId="5392"/>
    <cellStyle name="Note 2 5 2" xfId="197"/>
    <cellStyle name="Note 2 5 2 2" xfId="2506"/>
    <cellStyle name="Note 2 5 2 2 2" xfId="4919"/>
    <cellStyle name="Note 2 5 2 2 3" xfId="5628"/>
    <cellStyle name="Note 2 5 2 2 4" xfId="5902"/>
    <cellStyle name="Note 2 5 2 3" xfId="2836"/>
    <cellStyle name="Note 2 5 2 3 2" xfId="3386"/>
    <cellStyle name="Note 2 5 2 3 3" xfId="5045"/>
    <cellStyle name="Note 2 5 2 4" xfId="2711"/>
    <cellStyle name="Note 2 5 2 5" xfId="3496"/>
    <cellStyle name="Note 2 5 2 6" xfId="5116"/>
    <cellStyle name="Note 2 5 3" xfId="319"/>
    <cellStyle name="Note 2 5 3 2" xfId="2379"/>
    <cellStyle name="Note 2 5 3 2 2" xfId="4792"/>
    <cellStyle name="Note 2 5 3 2 3" xfId="5501"/>
    <cellStyle name="Note 2 5 3 2 4" xfId="5775"/>
    <cellStyle name="Note 2 5 3 3" xfId="2940"/>
    <cellStyle name="Note 2 5 3 4" xfId="3066"/>
    <cellStyle name="Note 2 5 3 5" xfId="5269"/>
    <cellStyle name="Note 2 5 4" xfId="2483"/>
    <cellStyle name="Note 2 5 4 2" xfId="2304"/>
    <cellStyle name="Note 2 5 4 2 2" xfId="4717"/>
    <cellStyle name="Note 2 5 4 2 3" xfId="5426"/>
    <cellStyle name="Note 2 5 4 2 4" xfId="5700"/>
    <cellStyle name="Note 2 5 4 3" xfId="4896"/>
    <cellStyle name="Note 2 5 4 4" xfId="5605"/>
    <cellStyle name="Note 2 5 4 5" xfId="5879"/>
    <cellStyle name="Note 2 5 5" xfId="2434"/>
    <cellStyle name="Note 2 5 5 2" xfId="4847"/>
    <cellStyle name="Note 2 5 5 3" xfId="5556"/>
    <cellStyle name="Note 2 5 5 4" xfId="5830"/>
    <cellStyle name="Note 2 5 6" xfId="2330"/>
    <cellStyle name="Note 2 5 6 2" xfId="4743"/>
    <cellStyle name="Note 2 5 6 3" xfId="5452"/>
    <cellStyle name="Note 2 5 6 4" xfId="5726"/>
    <cellStyle name="Note 2 5 7" xfId="2778"/>
    <cellStyle name="Note 2 5 7 2" xfId="3431"/>
    <cellStyle name="Note 2 5 7 3" xfId="5066"/>
    <cellStyle name="Note 2 5 8" xfId="2624"/>
    <cellStyle name="Note 2 5 9" xfId="3652"/>
    <cellStyle name="Note 2 6" xfId="206"/>
    <cellStyle name="Note 2 6 2" xfId="328"/>
    <cellStyle name="Note 2 6 2 2" xfId="2949"/>
    <cellStyle name="Note 2 6 2 2 2" xfId="3057"/>
    <cellStyle name="Note 2 6 2 2 3" xfId="5265"/>
    <cellStyle name="Note 2 6 2 3" xfId="2720"/>
    <cellStyle name="Note 2 6 2 4" xfId="3487"/>
    <cellStyle name="Note 2 6 2 5" xfId="5348"/>
    <cellStyle name="Note 2 6 3" xfId="1595"/>
    <cellStyle name="Note 2 6 3 2" xfId="4012"/>
    <cellStyle name="Note 2 6 3 3" xfId="5186"/>
    <cellStyle name="Note 2 6 3 4" xfId="2902"/>
    <cellStyle name="Note 2 6 4" xfId="2502"/>
    <cellStyle name="Note 2 6 4 2" xfId="4915"/>
    <cellStyle name="Note 2 6 4 3" xfId="5624"/>
    <cellStyle name="Note 2 6 4 4" xfId="5898"/>
    <cellStyle name="Note 2 6 5" xfId="2549"/>
    <cellStyle name="Note 2 6 5 2" xfId="4961"/>
    <cellStyle name="Note 2 6 5 3" xfId="5671"/>
    <cellStyle name="Note 2 6 5 4" xfId="5944"/>
    <cellStyle name="Note 2 6 6" xfId="2845"/>
    <cellStyle name="Note 2 6 6 2" xfId="3377"/>
    <cellStyle name="Note 2 6 6 3" xfId="5040"/>
    <cellStyle name="Note 2 6 7" xfId="2633"/>
    <cellStyle name="Note 2 6 8" xfId="3645"/>
    <cellStyle name="Note 2 6 9" xfId="5153"/>
    <cellStyle name="Note 2 7" xfId="143"/>
    <cellStyle name="Note 2 7 2" xfId="2494"/>
    <cellStyle name="Note 2 7 2 2" xfId="4907"/>
    <cellStyle name="Note 2 7 2 3" xfId="5616"/>
    <cellStyle name="Note 2 7 2 4" xfId="5890"/>
    <cellStyle name="Note 2 7 3" xfId="2792"/>
    <cellStyle name="Note 2 7 3 2" xfId="3424"/>
    <cellStyle name="Note 2 7 3 3" xfId="5063"/>
    <cellStyle name="Note 2 7 4" xfId="2675"/>
    <cellStyle name="Note 2 7 5" xfId="3532"/>
    <cellStyle name="Note 2 7 6" xfId="5134"/>
    <cellStyle name="Note 2 8" xfId="271"/>
    <cellStyle name="Note 2 8 2" xfId="2458"/>
    <cellStyle name="Note 2 8 2 2" xfId="4871"/>
    <cellStyle name="Note 2 8 2 3" xfId="5580"/>
    <cellStyle name="Note 2 8 2 4" xfId="5854"/>
    <cellStyle name="Note 2 8 3" xfId="2895"/>
    <cellStyle name="Note 2 8 4" xfId="3114"/>
    <cellStyle name="Note 2 8 5" xfId="5017"/>
    <cellStyle name="Note 2 9" xfId="1604"/>
    <cellStyle name="Note 2 9 2" xfId="2404"/>
    <cellStyle name="Note 2 9 2 2" xfId="4817"/>
    <cellStyle name="Note 2 9 2 3" xfId="5526"/>
    <cellStyle name="Note 2 9 2 4" xfId="5800"/>
    <cellStyle name="Note 2 9 3" xfId="4021"/>
    <cellStyle name="Note 2 9 4" xfId="5195"/>
    <cellStyle name="Note 2 9 5" xfId="2922"/>
    <cellStyle name="Note 3" xfId="60"/>
    <cellStyle name="Note 3 10" xfId="2590"/>
    <cellStyle name="Note 3 11" xfId="3833"/>
    <cellStyle name="Note 3 12" xfId="5169"/>
    <cellStyle name="Note 3 2" xfId="192"/>
    <cellStyle name="Note 3 2 10" xfId="5159"/>
    <cellStyle name="Note 3 2 2" xfId="314"/>
    <cellStyle name="Note 3 2 2 2" xfId="2371"/>
    <cellStyle name="Note 3 2 2 2 2" xfId="4784"/>
    <cellStyle name="Note 3 2 2 2 3" xfId="5493"/>
    <cellStyle name="Note 3 2 2 2 4" xfId="5767"/>
    <cellStyle name="Note 3 2 2 3" xfId="2935"/>
    <cellStyle name="Note 3 2 2 3 2" xfId="3070"/>
    <cellStyle name="Note 3 2 2 3 3" xfId="4995"/>
    <cellStyle name="Note 3 2 2 4" xfId="2706"/>
    <cellStyle name="Note 3 2 2 5" xfId="3501"/>
    <cellStyle name="Note 3 2 2 6" xfId="5119"/>
    <cellStyle name="Note 3 2 3" xfId="1615"/>
    <cellStyle name="Note 3 2 3 2" xfId="2424"/>
    <cellStyle name="Note 3 2 3 2 2" xfId="4837"/>
    <cellStyle name="Note 3 2 3 2 3" xfId="5546"/>
    <cellStyle name="Note 3 2 3 2 4" xfId="5820"/>
    <cellStyle name="Note 3 2 3 3" xfId="4029"/>
    <cellStyle name="Note 3 2 3 4" xfId="5205"/>
    <cellStyle name="Note 3 2 3 5" xfId="2569"/>
    <cellStyle name="Note 3 2 4" xfId="2318"/>
    <cellStyle name="Note 3 2 4 2" xfId="2403"/>
    <cellStyle name="Note 3 2 4 2 2" xfId="4816"/>
    <cellStyle name="Note 3 2 4 2 3" xfId="5525"/>
    <cellStyle name="Note 3 2 4 2 4" xfId="5799"/>
    <cellStyle name="Note 3 2 4 3" xfId="4731"/>
    <cellStyle name="Note 3 2 4 4" xfId="5440"/>
    <cellStyle name="Note 3 2 4 5" xfId="5714"/>
    <cellStyle name="Note 3 2 5" xfId="2300"/>
    <cellStyle name="Note 3 2 5 2" xfId="4713"/>
    <cellStyle name="Note 3 2 5 3" xfId="5422"/>
    <cellStyle name="Note 3 2 5 4" xfId="5696"/>
    <cellStyle name="Note 3 2 6" xfId="2353"/>
    <cellStyle name="Note 3 2 6 2" xfId="4766"/>
    <cellStyle name="Note 3 2 6 3" xfId="5475"/>
    <cellStyle name="Note 3 2 6 4" xfId="5749"/>
    <cellStyle name="Note 3 2 7" xfId="2831"/>
    <cellStyle name="Note 3 2 7 2" xfId="3391"/>
    <cellStyle name="Note 3 2 7 3" xfId="5313"/>
    <cellStyle name="Note 3 2 8" xfId="2619"/>
    <cellStyle name="Note 3 2 9" xfId="3657"/>
    <cellStyle name="Note 3 3" xfId="218"/>
    <cellStyle name="Note 3 3 2" xfId="340"/>
    <cellStyle name="Note 3 3 2 2" xfId="2961"/>
    <cellStyle name="Note 3 3 2 2 2" xfId="3009"/>
    <cellStyle name="Note 3 3 2 2 3" xfId="5259"/>
    <cellStyle name="Note 3 3 2 3" xfId="2732"/>
    <cellStyle name="Note 3 3 2 4" xfId="3475"/>
    <cellStyle name="Note 3 3 2 5" xfId="5199"/>
    <cellStyle name="Note 3 3 3" xfId="1592"/>
    <cellStyle name="Note 3 3 3 2" xfId="4009"/>
    <cellStyle name="Note 3 3 3 3" xfId="5183"/>
    <cellStyle name="Note 3 3 3 4" xfId="2786"/>
    <cellStyle name="Note 3 3 4" xfId="2360"/>
    <cellStyle name="Note 3 3 4 2" xfId="4773"/>
    <cellStyle name="Note 3 3 4 3" xfId="5482"/>
    <cellStyle name="Note 3 3 4 4" xfId="5756"/>
    <cellStyle name="Note 3 3 5" xfId="2554"/>
    <cellStyle name="Note 3 3 5 2" xfId="4966"/>
    <cellStyle name="Note 3 3 5 3" xfId="5676"/>
    <cellStyle name="Note 3 3 5 4" xfId="5949"/>
    <cellStyle name="Note 3 3 6" xfId="2857"/>
    <cellStyle name="Note 3 3 6 2" xfId="2563"/>
    <cellStyle name="Note 3 3 6 3" xfId="5034"/>
    <cellStyle name="Note 3 3 7" xfId="2645"/>
    <cellStyle name="Note 3 3 8" xfId="3633"/>
    <cellStyle name="Note 3 3 9" xfId="5147"/>
    <cellStyle name="Note 3 4" xfId="162"/>
    <cellStyle name="Note 3 4 2" xfId="2454"/>
    <cellStyle name="Note 3 4 2 2" xfId="4867"/>
    <cellStyle name="Note 3 4 2 3" xfId="5576"/>
    <cellStyle name="Note 3 4 2 4" xfId="5850"/>
    <cellStyle name="Note 3 4 3" xfId="2804"/>
    <cellStyle name="Note 3 4 3 2" xfId="3415"/>
    <cellStyle name="Note 3 4 3 3" xfId="5325"/>
    <cellStyle name="Note 3 4 4" xfId="2683"/>
    <cellStyle name="Note 3 4 5" xfId="3524"/>
    <cellStyle name="Note 3 4 6" xfId="5130"/>
    <cellStyle name="Note 3 5" xfId="287"/>
    <cellStyle name="Note 3 5 2" xfId="2523"/>
    <cellStyle name="Note 3 5 2 2" xfId="4936"/>
    <cellStyle name="Note 3 5 2 3" xfId="5645"/>
    <cellStyle name="Note 3 5 2 4" xfId="5919"/>
    <cellStyle name="Note 3 5 3" xfId="2909"/>
    <cellStyle name="Note 3 5 4" xfId="3095"/>
    <cellStyle name="Note 3 5 5" xfId="5012"/>
    <cellStyle name="Note 3 6" xfId="1603"/>
    <cellStyle name="Note 3 6 2" xfId="2402"/>
    <cellStyle name="Note 3 6 2 2" xfId="4815"/>
    <cellStyle name="Note 3 6 2 3" xfId="5524"/>
    <cellStyle name="Note 3 6 2 4" xfId="5798"/>
    <cellStyle name="Note 3 6 3" xfId="4020"/>
    <cellStyle name="Note 3 6 4" xfId="5194"/>
    <cellStyle name="Note 3 6 5" xfId="5236"/>
    <cellStyle name="Note 3 7" xfId="2328"/>
    <cellStyle name="Note 3 7 2" xfId="4741"/>
    <cellStyle name="Note 3 7 3" xfId="5450"/>
    <cellStyle name="Note 3 7 4" xfId="5724"/>
    <cellStyle name="Note 3 8" xfId="1593"/>
    <cellStyle name="Note 3 8 2" xfId="4010"/>
    <cellStyle name="Note 3 8 3" xfId="5184"/>
    <cellStyle name="Note 3 8 4" xfId="5238"/>
    <cellStyle name="Note 3 9" xfId="2763"/>
    <cellStyle name="Note 3 9 2" xfId="3446"/>
    <cellStyle name="Note 3 9 3" xfId="3990"/>
    <cellStyle name="Note 4" xfId="68"/>
    <cellStyle name="Note 4 10" xfId="2598"/>
    <cellStyle name="Note 4 11" xfId="3799"/>
    <cellStyle name="Note 4 12" xfId="5401"/>
    <cellStyle name="Note 4 2" xfId="184"/>
    <cellStyle name="Note 4 2 2" xfId="306"/>
    <cellStyle name="Note 4 2 2 2" xfId="2927"/>
    <cellStyle name="Note 4 2 2 2 2" xfId="3078"/>
    <cellStyle name="Note 4 2 2 2 3" xfId="4999"/>
    <cellStyle name="Note 4 2 2 3" xfId="2698"/>
    <cellStyle name="Note 4 2 2 4" xfId="3509"/>
    <cellStyle name="Note 4 2 2 5" xfId="5123"/>
    <cellStyle name="Note 4 2 3" xfId="1600"/>
    <cellStyle name="Note 4 2 3 2" xfId="4017"/>
    <cellStyle name="Note 4 2 3 3" xfId="5191"/>
    <cellStyle name="Note 4 2 3 4" xfId="2893"/>
    <cellStyle name="Note 4 2 4" xfId="2467"/>
    <cellStyle name="Note 4 2 4 2" xfId="4880"/>
    <cellStyle name="Note 4 2 4 3" xfId="5589"/>
    <cellStyle name="Note 4 2 4 4" xfId="5863"/>
    <cellStyle name="Note 4 2 5" xfId="2537"/>
    <cellStyle name="Note 4 2 5 2" xfId="4949"/>
    <cellStyle name="Note 4 2 5 3" xfId="5659"/>
    <cellStyle name="Note 4 2 5 4" xfId="5932"/>
    <cellStyle name="Note 4 2 6" xfId="2823"/>
    <cellStyle name="Note 4 2 6 2" xfId="3399"/>
    <cellStyle name="Note 4 2 6 3" xfId="5309"/>
    <cellStyle name="Note 4 2 7" xfId="2611"/>
    <cellStyle name="Note 4 2 8" xfId="3707"/>
    <cellStyle name="Note 4 2 9" xfId="5163"/>
    <cellStyle name="Note 4 3" xfId="226"/>
    <cellStyle name="Note 4 3 2" xfId="348"/>
    <cellStyle name="Note 4 3 2 2" xfId="2969"/>
    <cellStyle name="Note 4 3 2 2 2" xfId="3001"/>
    <cellStyle name="Note 4 3 2 2 3" xfId="4979"/>
    <cellStyle name="Note 4 3 2 3" xfId="2740"/>
    <cellStyle name="Note 4 3 2 4" xfId="3467"/>
    <cellStyle name="Note 4 3 2 5" xfId="5103"/>
    <cellStyle name="Note 4 3 3" xfId="2346"/>
    <cellStyle name="Note 4 3 3 2" xfId="4759"/>
    <cellStyle name="Note 4 3 3 3" xfId="5468"/>
    <cellStyle name="Note 4 3 3 4" xfId="5742"/>
    <cellStyle name="Note 4 3 4" xfId="2375"/>
    <cellStyle name="Note 4 3 4 2" xfId="4788"/>
    <cellStyle name="Note 4 3 4 3" xfId="5497"/>
    <cellStyle name="Note 4 3 4 4" xfId="5771"/>
    <cellStyle name="Note 4 3 5" xfId="2865"/>
    <cellStyle name="Note 4 3 5 2" xfId="3251"/>
    <cellStyle name="Note 4 3 5 3" xfId="5030"/>
    <cellStyle name="Note 4 3 6" xfId="2653"/>
    <cellStyle name="Note 4 3 7" xfId="3616"/>
    <cellStyle name="Note 4 3 8" xfId="5376"/>
    <cellStyle name="Note 4 4" xfId="235"/>
    <cellStyle name="Note 4 4 2" xfId="357"/>
    <cellStyle name="Note 4 4 2 2" xfId="2978"/>
    <cellStyle name="Note 4 4 2 2 2" xfId="2992"/>
    <cellStyle name="Note 4 4 2 2 3" xfId="5250"/>
    <cellStyle name="Note 4 4 2 3" xfId="2749"/>
    <cellStyle name="Note 4 4 2 4" xfId="3994"/>
    <cellStyle name="Note 4 4 2 5" xfId="5097"/>
    <cellStyle name="Note 4 4 3" xfId="2349"/>
    <cellStyle name="Note 4 4 3 2" xfId="4762"/>
    <cellStyle name="Note 4 4 3 3" xfId="5471"/>
    <cellStyle name="Note 4 4 3 4" xfId="5745"/>
    <cellStyle name="Note 4 4 4" xfId="2448"/>
    <cellStyle name="Note 4 4 4 2" xfId="4861"/>
    <cellStyle name="Note 4 4 4 3" xfId="5570"/>
    <cellStyle name="Note 4 4 4 4" xfId="5844"/>
    <cellStyle name="Note 4 4 5" xfId="2874"/>
    <cellStyle name="Note 4 4 5 2" xfId="3242"/>
    <cellStyle name="Note 4 4 5 3" xfId="5277"/>
    <cellStyle name="Note 4 4 6" xfId="2662"/>
    <cellStyle name="Note 4 4 7" xfId="3607"/>
    <cellStyle name="Note 4 4 8" xfId="5372"/>
    <cellStyle name="Note 4 5" xfId="170"/>
    <cellStyle name="Note 4 5 2" xfId="2500"/>
    <cellStyle name="Note 4 5 2 2" xfId="4913"/>
    <cellStyle name="Note 4 5 2 3" xfId="5622"/>
    <cellStyle name="Note 4 5 2 4" xfId="5896"/>
    <cellStyle name="Note 4 5 3" xfId="2812"/>
    <cellStyle name="Note 4 5 3 2" xfId="3407"/>
    <cellStyle name="Note 4 5 3 3" xfId="5321"/>
    <cellStyle name="Note 4 5 4" xfId="2691"/>
    <cellStyle name="Note 4 5 5" xfId="3516"/>
    <cellStyle name="Note 4 5 6" xfId="5126"/>
    <cellStyle name="Note 4 6" xfId="295"/>
    <cellStyle name="Note 4 6 2" xfId="2917"/>
    <cellStyle name="Note 4 6 3" xfId="3087"/>
    <cellStyle name="Note 4 6 4" xfId="5007"/>
    <cellStyle name="Note 4 7" xfId="2477"/>
    <cellStyle name="Note 4 7 2" xfId="4890"/>
    <cellStyle name="Note 4 7 3" xfId="5599"/>
    <cellStyle name="Note 4 7 4" xfId="5873"/>
    <cellStyle name="Note 4 8" xfId="2532"/>
    <cellStyle name="Note 4 8 2" xfId="4944"/>
    <cellStyle name="Note 4 8 3" xfId="5654"/>
    <cellStyle name="Note 4 8 4" xfId="5927"/>
    <cellStyle name="Note 4 9" xfId="2771"/>
    <cellStyle name="Note 4 9 2" xfId="3438"/>
    <cellStyle name="Note 4 9 3" xfId="5073"/>
    <cellStyle name="Note 5" xfId="82"/>
    <cellStyle name="Note 5 10" xfId="5409"/>
    <cellStyle name="Note 5 2" xfId="142"/>
    <cellStyle name="Note 5 2 2" xfId="2368"/>
    <cellStyle name="Note 5 2 2 2" xfId="4781"/>
    <cellStyle name="Note 5 2 2 3" xfId="5490"/>
    <cellStyle name="Note 5 2 2 4" xfId="5764"/>
    <cellStyle name="Note 5 2 3" xfId="2791"/>
    <cellStyle name="Note 5 2 3 2" xfId="3425"/>
    <cellStyle name="Note 5 2 3 3" xfId="5330"/>
    <cellStyle name="Note 5 2 4" xfId="2674"/>
    <cellStyle name="Note 5 2 5" xfId="3533"/>
    <cellStyle name="Note 5 2 6" xfId="5135"/>
    <cellStyle name="Note 5 3" xfId="270"/>
    <cellStyle name="Note 5 3 2" xfId="2384"/>
    <cellStyle name="Note 5 3 2 2" xfId="4797"/>
    <cellStyle name="Note 5 3 2 3" xfId="5506"/>
    <cellStyle name="Note 5 3 2 4" xfId="5780"/>
    <cellStyle name="Note 5 3 3" xfId="2894"/>
    <cellStyle name="Note 5 3 4" xfId="3169"/>
    <cellStyle name="Note 5 3 5" xfId="5018"/>
    <cellStyle name="Note 5 4" xfId="2412"/>
    <cellStyle name="Note 5 4 2" xfId="2306"/>
    <cellStyle name="Note 5 4 2 2" xfId="4719"/>
    <cellStyle name="Note 5 4 2 3" xfId="5428"/>
    <cellStyle name="Note 5 4 2 4" xfId="5702"/>
    <cellStyle name="Note 5 4 3" xfId="4825"/>
    <cellStyle name="Note 5 4 4" xfId="5534"/>
    <cellStyle name="Note 5 4 5" xfId="5808"/>
    <cellStyle name="Note 5 5" xfId="2393"/>
    <cellStyle name="Note 5 5 2" xfId="4806"/>
    <cellStyle name="Note 5 5 3" xfId="5515"/>
    <cellStyle name="Note 5 5 4" xfId="5789"/>
    <cellStyle name="Note 5 6" xfId="2449"/>
    <cellStyle name="Note 5 6 2" xfId="4862"/>
    <cellStyle name="Note 5 6 3" xfId="5571"/>
    <cellStyle name="Note 5 6 4" xfId="5845"/>
    <cellStyle name="Note 5 7" xfId="2777"/>
    <cellStyle name="Note 5 7 2" xfId="3432"/>
    <cellStyle name="Note 5 7 3" xfId="5067"/>
    <cellStyle name="Note 5 8" xfId="2574"/>
    <cellStyle name="Note 5 9" xfId="2579"/>
    <cellStyle name="Note 6" xfId="199"/>
    <cellStyle name="Note 6 10" xfId="5156"/>
    <cellStyle name="Note 6 2" xfId="321"/>
    <cellStyle name="Note 6 2 2" xfId="2503"/>
    <cellStyle name="Note 6 2 2 2" xfId="4916"/>
    <cellStyle name="Note 6 2 2 3" xfId="5625"/>
    <cellStyle name="Note 6 2 2 4" xfId="5899"/>
    <cellStyle name="Note 6 2 3" xfId="2942"/>
    <cellStyle name="Note 6 2 3 2" xfId="3064"/>
    <cellStyle name="Note 6 2 3 3" xfId="4992"/>
    <cellStyle name="Note 6 2 4" xfId="2713"/>
    <cellStyle name="Note 6 2 5" xfId="3494"/>
    <cellStyle name="Note 6 2 6" xfId="5351"/>
    <cellStyle name="Note 6 3" xfId="2440"/>
    <cellStyle name="Note 6 3 2" xfId="2380"/>
    <cellStyle name="Note 6 3 2 2" xfId="4793"/>
    <cellStyle name="Note 6 3 2 3" xfId="5502"/>
    <cellStyle name="Note 6 3 2 4" xfId="5776"/>
    <cellStyle name="Note 6 3 3" xfId="4853"/>
    <cellStyle name="Note 6 3 4" xfId="5562"/>
    <cellStyle name="Note 6 3 5" xfId="5836"/>
    <cellStyle name="Note 6 4" xfId="2303"/>
    <cellStyle name="Note 6 4 2" xfId="4716"/>
    <cellStyle name="Note 6 4 3" xfId="5425"/>
    <cellStyle name="Note 6 4 4" xfId="5699"/>
    <cellStyle name="Note 6 5" xfId="2387"/>
    <cellStyle name="Note 6 5 2" xfId="4800"/>
    <cellStyle name="Note 6 5 3" xfId="5509"/>
    <cellStyle name="Note 6 5 4" xfId="5783"/>
    <cellStyle name="Note 6 6" xfId="2466"/>
    <cellStyle name="Note 6 6 2" xfId="4879"/>
    <cellStyle name="Note 6 6 3" xfId="5588"/>
    <cellStyle name="Note 6 6 4" xfId="5862"/>
    <cellStyle name="Note 6 7" xfId="2838"/>
    <cellStyle name="Note 6 7 2" xfId="3384"/>
    <cellStyle name="Note 6 7 3" xfId="5043"/>
    <cellStyle name="Note 6 8" xfId="2626"/>
    <cellStyle name="Note 6 9" xfId="3998"/>
    <cellStyle name="Note 7" xfId="205"/>
    <cellStyle name="Note 7 2" xfId="327"/>
    <cellStyle name="Note 7 2 2" xfId="2948"/>
    <cellStyle name="Note 7 2 2 2" xfId="3058"/>
    <cellStyle name="Note 7 2 2 3" xfId="5264"/>
    <cellStyle name="Note 7 2 3" xfId="2719"/>
    <cellStyle name="Note 7 2 4" xfId="3488"/>
    <cellStyle name="Note 7 2 5" xfId="5347"/>
    <cellStyle name="Note 7 3" xfId="2339"/>
    <cellStyle name="Note 7 3 2" xfId="4752"/>
    <cellStyle name="Note 7 3 3" xfId="5461"/>
    <cellStyle name="Note 7 3 4" xfId="5735"/>
    <cellStyle name="Note 7 4" xfId="2548"/>
    <cellStyle name="Note 7 4 2" xfId="4960"/>
    <cellStyle name="Note 7 4 3" xfId="5670"/>
    <cellStyle name="Note 7 4 4" xfId="5943"/>
    <cellStyle name="Note 7 5" xfId="2844"/>
    <cellStyle name="Note 7 5 2" xfId="3378"/>
    <cellStyle name="Note 7 5 3" xfId="5041"/>
    <cellStyle name="Note 7 6" xfId="2632"/>
    <cellStyle name="Note 7 7" xfId="3646"/>
    <cellStyle name="Note 7 8" xfId="5154"/>
    <cellStyle name="Note 8" xfId="2754"/>
    <cellStyle name="Note 8 2" xfId="3455"/>
    <cellStyle name="Note 8 3" xfId="5093"/>
    <cellStyle name="Output" xfId="39"/>
    <cellStyle name="Output 2" xfId="58"/>
    <cellStyle name="Output 2 10" xfId="2761"/>
    <cellStyle name="Output 2 10 2" xfId="3448"/>
    <cellStyle name="Output 2 10 3" xfId="2582"/>
    <cellStyle name="Output 2 11" xfId="2588"/>
    <cellStyle name="Output 2 12" xfId="3877"/>
    <cellStyle name="Output 2 13" xfId="5170"/>
    <cellStyle name="Output 2 2" xfId="194"/>
    <cellStyle name="Output 2 2 10" xfId="5393"/>
    <cellStyle name="Output 2 2 2" xfId="316"/>
    <cellStyle name="Output 2 2 2 2" xfId="2372"/>
    <cellStyle name="Output 2 2 2 2 2" xfId="4785"/>
    <cellStyle name="Output 2 2 2 2 3" xfId="5494"/>
    <cellStyle name="Output 2 2 2 2 4" xfId="5768"/>
    <cellStyle name="Output 2 2 2 3" xfId="2937"/>
    <cellStyle name="Output 2 2 2 3 2" xfId="3069"/>
    <cellStyle name="Output 2 2 2 3 3" xfId="5270"/>
    <cellStyle name="Output 2 2 2 4" xfId="2708"/>
    <cellStyle name="Output 2 2 2 5" xfId="3499"/>
    <cellStyle name="Output 2 2 2 6" xfId="5117"/>
    <cellStyle name="Output 2 2 3" xfId="1617"/>
    <cellStyle name="Output 2 2 3 2" xfId="2432"/>
    <cellStyle name="Output 2 2 3 2 2" xfId="4845"/>
    <cellStyle name="Output 2 2 3 2 3" xfId="5554"/>
    <cellStyle name="Output 2 2 3 2 4" xfId="5828"/>
    <cellStyle name="Output 2 2 3 3" xfId="4031"/>
    <cellStyle name="Output 2 2 3 4" xfId="5207"/>
    <cellStyle name="Output 2 2 3 5" xfId="5225"/>
    <cellStyle name="Output 2 2 4" xfId="2316"/>
    <cellStyle name="Output 2 2 4 2" xfId="2460"/>
    <cellStyle name="Output 2 2 4 2 2" xfId="4873"/>
    <cellStyle name="Output 2 2 4 2 3" xfId="5582"/>
    <cellStyle name="Output 2 2 4 2 4" xfId="5856"/>
    <cellStyle name="Output 2 2 4 3" xfId="4729"/>
    <cellStyle name="Output 2 2 4 4" xfId="5438"/>
    <cellStyle name="Output 2 2 4 5" xfId="5712"/>
    <cellStyle name="Output 2 2 5" xfId="2299"/>
    <cellStyle name="Output 2 2 5 2" xfId="4712"/>
    <cellStyle name="Output 2 2 5 3" xfId="5421"/>
    <cellStyle name="Output 2 2 5 4" xfId="5695"/>
    <cellStyle name="Output 2 2 6" xfId="2354"/>
    <cellStyle name="Output 2 2 6 2" xfId="4767"/>
    <cellStyle name="Output 2 2 6 3" xfId="5476"/>
    <cellStyle name="Output 2 2 6 4" xfId="5750"/>
    <cellStyle name="Output 2 2 7" xfId="2833"/>
    <cellStyle name="Output 2 2 7 2" xfId="3389"/>
    <cellStyle name="Output 2 2 7 3" xfId="5311"/>
    <cellStyle name="Output 2 2 8" xfId="2621"/>
    <cellStyle name="Output 2 2 9" xfId="3655"/>
    <cellStyle name="Output 2 3" xfId="216"/>
    <cellStyle name="Output 2 3 2" xfId="338"/>
    <cellStyle name="Output 2 3 2 2" xfId="2959"/>
    <cellStyle name="Output 2 3 2 2 2" xfId="3047"/>
    <cellStyle name="Output 2 3 2 2 3" xfId="4983"/>
    <cellStyle name="Output 2 3 2 3" xfId="2730"/>
    <cellStyle name="Output 2 3 2 4" xfId="3477"/>
    <cellStyle name="Output 2 3 2 5" xfId="5106"/>
    <cellStyle name="Output 2 3 3" xfId="2487"/>
    <cellStyle name="Output 2 3 3 2" xfId="4900"/>
    <cellStyle name="Output 2 3 3 3" xfId="5609"/>
    <cellStyle name="Output 2 3 3 4" xfId="5883"/>
    <cellStyle name="Output 2 3 4" xfId="2499"/>
    <cellStyle name="Output 2 3 4 2" xfId="4912"/>
    <cellStyle name="Output 2 3 4 3" xfId="5621"/>
    <cellStyle name="Output 2 3 4 4" xfId="5895"/>
    <cellStyle name="Output 2 3 5" xfId="2553"/>
    <cellStyle name="Output 2 3 5 2" xfId="4965"/>
    <cellStyle name="Output 2 3 5 3" xfId="5675"/>
    <cellStyle name="Output 2 3 5 4" xfId="5948"/>
    <cellStyle name="Output 2 3 6" xfId="2855"/>
    <cellStyle name="Output 2 3 6 2" xfId="2898"/>
    <cellStyle name="Output 2 3 6 3" xfId="5293"/>
    <cellStyle name="Output 2 3 7" xfId="2643"/>
    <cellStyle name="Output 2 3 8" xfId="3635"/>
    <cellStyle name="Output 2 3 9" xfId="5374"/>
    <cellStyle name="Output 2 4" xfId="231"/>
    <cellStyle name="Output 2 4 2" xfId="353"/>
    <cellStyle name="Output 2 4 2 2" xfId="2974"/>
    <cellStyle name="Output 2 4 2 2 2" xfId="2996"/>
    <cellStyle name="Output 2 4 2 2 3" xfId="4976"/>
    <cellStyle name="Output 2 4 2 3" xfId="2745"/>
    <cellStyle name="Output 2 4 2 4" xfId="3462"/>
    <cellStyle name="Output 2 4 2 5" xfId="5101"/>
    <cellStyle name="Output 2 4 3" xfId="2422"/>
    <cellStyle name="Output 2 4 3 2" xfId="4835"/>
    <cellStyle name="Output 2 4 3 3" xfId="5544"/>
    <cellStyle name="Output 2 4 3 4" xfId="5818"/>
    <cellStyle name="Output 2 4 4" xfId="2497"/>
    <cellStyle name="Output 2 4 4 2" xfId="4910"/>
    <cellStyle name="Output 2 4 4 3" xfId="5619"/>
    <cellStyle name="Output 2 4 4 4" xfId="5893"/>
    <cellStyle name="Output 2 4 5" xfId="2870"/>
    <cellStyle name="Output 2 4 5 2" xfId="3246"/>
    <cellStyle name="Output 2 4 5 3" xfId="5027"/>
    <cellStyle name="Output 2 4 6" xfId="2658"/>
    <cellStyle name="Output 2 4 7" xfId="3611"/>
    <cellStyle name="Output 2 4 8" xfId="5140"/>
    <cellStyle name="Output 2 5" xfId="160"/>
    <cellStyle name="Output 2 5 2" xfId="2518"/>
    <cellStyle name="Output 2 5 2 2" xfId="4931"/>
    <cellStyle name="Output 2 5 2 3" xfId="5640"/>
    <cellStyle name="Output 2 5 2 4" xfId="5914"/>
    <cellStyle name="Output 2 5 3" xfId="2802"/>
    <cellStyle name="Output 2 5 3 2" xfId="3417"/>
    <cellStyle name="Output 2 5 3 3" xfId="5060"/>
    <cellStyle name="Output 2 5 4" xfId="2681"/>
    <cellStyle name="Output 2 5 5" xfId="3527"/>
    <cellStyle name="Output 2 5 6" xfId="5367"/>
    <cellStyle name="Output 2 6" xfId="285"/>
    <cellStyle name="Output 2 6 2" xfId="2359"/>
    <cellStyle name="Output 2 6 2 2" xfId="4772"/>
    <cellStyle name="Output 2 6 2 3" xfId="5481"/>
    <cellStyle name="Output 2 6 2 4" xfId="5755"/>
    <cellStyle name="Output 2 6 3" xfId="2907"/>
    <cellStyle name="Output 2 6 4" xfId="3097"/>
    <cellStyle name="Output 2 6 5" xfId="5014"/>
    <cellStyle name="Output 2 7" xfId="1605"/>
    <cellStyle name="Output 2 7 2" xfId="4022"/>
    <cellStyle name="Output 2 7 3" xfId="5196"/>
    <cellStyle name="Output 2 7 4" xfId="5234"/>
    <cellStyle name="Output 2 8" xfId="2326"/>
    <cellStyle name="Output 2 8 2" xfId="4739"/>
    <cellStyle name="Output 2 8 3" xfId="5448"/>
    <cellStyle name="Output 2 8 4" xfId="5722"/>
    <cellStyle name="Output 2 9" xfId="2473"/>
    <cellStyle name="Output 2 9 2" xfId="4886"/>
    <cellStyle name="Output 2 9 3" xfId="5595"/>
    <cellStyle name="Output 2 9 4" xfId="5869"/>
    <cellStyle name="Output 3" xfId="67"/>
    <cellStyle name="Output 3 10" xfId="2597"/>
    <cellStyle name="Output 3 11" xfId="2607"/>
    <cellStyle name="Output 3 12" xfId="5166"/>
    <cellStyle name="Output 3 2" xfId="185"/>
    <cellStyle name="Output 3 2 2" xfId="307"/>
    <cellStyle name="Output 3 2 2 2" xfId="2928"/>
    <cellStyle name="Output 3 2 2 2 2" xfId="3077"/>
    <cellStyle name="Output 3 2 2 2 3" xfId="5273"/>
    <cellStyle name="Output 3 2 2 3" xfId="2699"/>
    <cellStyle name="Output 3 2 2 4" xfId="3508"/>
    <cellStyle name="Output 3 2 2 5" xfId="5122"/>
    <cellStyle name="Output 3 2 3" xfId="2419"/>
    <cellStyle name="Output 3 2 3 2" xfId="4832"/>
    <cellStyle name="Output 3 2 3 3" xfId="5541"/>
    <cellStyle name="Output 3 2 3 4" xfId="5815"/>
    <cellStyle name="Output 3 2 4" xfId="2363"/>
    <cellStyle name="Output 3 2 4 2" xfId="4776"/>
    <cellStyle name="Output 3 2 4 3" xfId="5485"/>
    <cellStyle name="Output 3 2 4 4" xfId="5759"/>
    <cellStyle name="Output 3 2 5" xfId="2538"/>
    <cellStyle name="Output 3 2 5 2" xfId="4950"/>
    <cellStyle name="Output 3 2 5 3" xfId="5660"/>
    <cellStyle name="Output 3 2 5 4" xfId="5933"/>
    <cellStyle name="Output 3 2 6" xfId="2824"/>
    <cellStyle name="Output 3 2 6 2" xfId="3398"/>
    <cellStyle name="Output 3 2 6 3" xfId="5316"/>
    <cellStyle name="Output 3 2 7" xfId="2612"/>
    <cellStyle name="Output 3 2 8" xfId="3689"/>
    <cellStyle name="Output 3 2 9" xfId="5396"/>
    <cellStyle name="Output 3 3" xfId="225"/>
    <cellStyle name="Output 3 3 2" xfId="347"/>
    <cellStyle name="Output 3 3 2 2" xfId="2968"/>
    <cellStyle name="Output 3 3 2 2 2" xfId="3002"/>
    <cellStyle name="Output 3 3 2 2 3" xfId="5256"/>
    <cellStyle name="Output 3 3 2 3" xfId="2739"/>
    <cellStyle name="Output 3 3 2 4" xfId="3468"/>
    <cellStyle name="Output 3 3 2 5" xfId="5341"/>
    <cellStyle name="Output 3 3 3" xfId="1591"/>
    <cellStyle name="Output 3 3 3 2" xfId="4008"/>
    <cellStyle name="Output 3 3 3 3" xfId="5182"/>
    <cellStyle name="Output 3 3 3 4" xfId="2604"/>
    <cellStyle name="Output 3 3 4" xfId="2516"/>
    <cellStyle name="Output 3 3 4 2" xfId="4929"/>
    <cellStyle name="Output 3 3 4 3" xfId="5638"/>
    <cellStyle name="Output 3 3 4 4" xfId="5912"/>
    <cellStyle name="Output 3 3 5" xfId="2864"/>
    <cellStyle name="Output 3 3 5 2" xfId="3252"/>
    <cellStyle name="Output 3 3 5 3" xfId="5031"/>
    <cellStyle name="Output 3 3 6" xfId="2652"/>
    <cellStyle name="Output 3 3 7" xfId="3617"/>
    <cellStyle name="Output 3 3 8" xfId="5144"/>
    <cellStyle name="Output 3 4" xfId="234"/>
    <cellStyle name="Output 3 4 2" xfId="356"/>
    <cellStyle name="Output 3 4 2 2" xfId="2977"/>
    <cellStyle name="Output 3 4 2 2 2" xfId="2993"/>
    <cellStyle name="Output 3 4 2 2 3" xfId="4973"/>
    <cellStyle name="Output 3 4 2 3" xfId="2748"/>
    <cellStyle name="Output 3 4 2 4" xfId="3457"/>
    <cellStyle name="Output 3 4 2 5" xfId="5098"/>
    <cellStyle name="Output 3 4 3" xfId="2490"/>
    <cellStyle name="Output 3 4 3 2" xfId="4903"/>
    <cellStyle name="Output 3 4 3 3" xfId="5612"/>
    <cellStyle name="Output 3 4 3 4" xfId="5886"/>
    <cellStyle name="Output 3 4 4" xfId="2435"/>
    <cellStyle name="Output 3 4 4 2" xfId="4848"/>
    <cellStyle name="Output 3 4 4 3" xfId="5557"/>
    <cellStyle name="Output 3 4 4 4" xfId="5831"/>
    <cellStyle name="Output 3 4 5" xfId="2873"/>
    <cellStyle name="Output 3 4 5 2" xfId="3243"/>
    <cellStyle name="Output 3 4 5 3" xfId="5024"/>
    <cellStyle name="Output 3 4 6" xfId="2661"/>
    <cellStyle name="Output 3 4 7" xfId="3608"/>
    <cellStyle name="Output 3 4 8" xfId="5137"/>
    <cellStyle name="Output 3 5" xfId="169"/>
    <cellStyle name="Output 3 5 2" xfId="2355"/>
    <cellStyle name="Output 3 5 2 2" xfId="4768"/>
    <cellStyle name="Output 3 5 2 3" xfId="5477"/>
    <cellStyle name="Output 3 5 2 4" xfId="5751"/>
    <cellStyle name="Output 3 5 3" xfId="2811"/>
    <cellStyle name="Output 3 5 3 2" xfId="3408"/>
    <cellStyle name="Output 3 5 3 3" xfId="5320"/>
    <cellStyle name="Output 3 5 4" xfId="2690"/>
    <cellStyle name="Output 3 5 5" xfId="3517"/>
    <cellStyle name="Output 3 5 6" xfId="5127"/>
    <cellStyle name="Output 3 6" xfId="294"/>
    <cellStyle name="Output 3 6 2" xfId="2916"/>
    <cellStyle name="Output 3 6 3" xfId="3088"/>
    <cellStyle name="Output 3 6 4" xfId="5276"/>
    <cellStyle name="Output 3 7" xfId="2416"/>
    <cellStyle name="Output 3 7 2" xfId="4829"/>
    <cellStyle name="Output 3 7 3" xfId="5538"/>
    <cellStyle name="Output 3 7 4" xfId="5812"/>
    <cellStyle name="Output 3 8" xfId="1611"/>
    <cellStyle name="Output 3 8 2" xfId="4025"/>
    <cellStyle name="Output 3 8 3" xfId="5201"/>
    <cellStyle name="Output 3 8 4" xfId="2567"/>
    <cellStyle name="Output 3 9" xfId="2770"/>
    <cellStyle name="Output 3 9 2" xfId="3439"/>
    <cellStyle name="Output 3 9 3" xfId="5074"/>
    <cellStyle name="Output 4" xfId="84"/>
    <cellStyle name="Output 4 10" xfId="5174"/>
    <cellStyle name="Output 4 2" xfId="144"/>
    <cellStyle name="Output 4 2 2" xfId="2509"/>
    <cellStyle name="Output 4 2 2 2" xfId="4922"/>
    <cellStyle name="Output 4 2 2 3" xfId="5631"/>
    <cellStyle name="Output 4 2 2 4" xfId="5905"/>
    <cellStyle name="Output 4 2 3" xfId="2793"/>
    <cellStyle name="Output 4 2 3 2" xfId="3423"/>
    <cellStyle name="Output 4 2 3 3" xfId="5062"/>
    <cellStyle name="Output 4 2 4" xfId="2676"/>
    <cellStyle name="Output 4 2 5" xfId="3531"/>
    <cellStyle name="Output 4 2 6" xfId="5133"/>
    <cellStyle name="Output 4 3" xfId="272"/>
    <cellStyle name="Output 4 3 2" xfId="2386"/>
    <cellStyle name="Output 4 3 2 2" xfId="4799"/>
    <cellStyle name="Output 4 3 2 3" xfId="5508"/>
    <cellStyle name="Output 4 3 2 4" xfId="5782"/>
    <cellStyle name="Output 4 3 3" xfId="2896"/>
    <cellStyle name="Output 4 3 4" xfId="3112"/>
    <cellStyle name="Output 4 3 5" xfId="5278"/>
    <cellStyle name="Output 4 4" xfId="2474"/>
    <cellStyle name="Output 4 4 2" xfId="2308"/>
    <cellStyle name="Output 4 4 2 2" xfId="4721"/>
    <cellStyle name="Output 4 4 2 3" xfId="5430"/>
    <cellStyle name="Output 4 4 2 4" xfId="5704"/>
    <cellStyle name="Output 4 4 3" xfId="4887"/>
    <cellStyle name="Output 4 4 4" xfId="5596"/>
    <cellStyle name="Output 4 4 5" xfId="5870"/>
    <cellStyle name="Output 4 5" xfId="2395"/>
    <cellStyle name="Output 4 5 2" xfId="4808"/>
    <cellStyle name="Output 4 5 3" xfId="5517"/>
    <cellStyle name="Output 4 5 4" xfId="5791"/>
    <cellStyle name="Output 4 6" xfId="2492"/>
    <cellStyle name="Output 4 6 2" xfId="4905"/>
    <cellStyle name="Output 4 6 3" xfId="5614"/>
    <cellStyle name="Output 4 6 4" xfId="5888"/>
    <cellStyle name="Output 4 7" xfId="2779"/>
    <cellStyle name="Output 4 7 2" xfId="3430"/>
    <cellStyle name="Output 4 7 3" xfId="5065"/>
    <cellStyle name="Output 4 8" xfId="2576"/>
    <cellStyle name="Output 4 9" xfId="3897"/>
    <cellStyle name="Output 5" xfId="200"/>
    <cellStyle name="Output 5 10" xfId="5382"/>
    <cellStyle name="Output 5 2" xfId="322"/>
    <cellStyle name="Output 5 2 2" xfId="2364"/>
    <cellStyle name="Output 5 2 2 2" xfId="4777"/>
    <cellStyle name="Output 5 2 2 3" xfId="5486"/>
    <cellStyle name="Output 5 2 2 4" xfId="5760"/>
    <cellStyle name="Output 5 2 3" xfId="2943"/>
    <cellStyle name="Output 5 2 3 2" xfId="3063"/>
    <cellStyle name="Output 5 2 3 3" xfId="4991"/>
    <cellStyle name="Output 5 2 4" xfId="2714"/>
    <cellStyle name="Output 5 2 5" xfId="3493"/>
    <cellStyle name="Output 5 2 6" xfId="5115"/>
    <cellStyle name="Output 5 3" xfId="1599"/>
    <cellStyle name="Output 5 3 2" xfId="2378"/>
    <cellStyle name="Output 5 3 2 2" xfId="4791"/>
    <cellStyle name="Output 5 3 2 3" xfId="5500"/>
    <cellStyle name="Output 5 3 2 4" xfId="5774"/>
    <cellStyle name="Output 5 3 3" xfId="4016"/>
    <cellStyle name="Output 5 3 4" xfId="5190"/>
    <cellStyle name="Output 5 3 5" xfId="2796"/>
    <cellStyle name="Output 5 4" xfId="298"/>
    <cellStyle name="Output 5 4 2" xfId="2920"/>
    <cellStyle name="Output 5 4 3" xfId="3084"/>
    <cellStyle name="Output 5 4 4" xfId="5004"/>
    <cellStyle name="Output 5 5" xfId="2297"/>
    <cellStyle name="Output 5 5 2" xfId="4710"/>
    <cellStyle name="Output 5 5 3" xfId="5419"/>
    <cellStyle name="Output 5 5 4" xfId="5693"/>
    <cellStyle name="Output 5 6" xfId="2533"/>
    <cellStyle name="Output 5 6 2" xfId="4945"/>
    <cellStyle name="Output 5 6 3" xfId="5655"/>
    <cellStyle name="Output 5 6 4" xfId="5928"/>
    <cellStyle name="Output 5 7" xfId="2839"/>
    <cellStyle name="Output 5 7 2" xfId="3383"/>
    <cellStyle name="Output 5 7 3" xfId="5301"/>
    <cellStyle name="Output 5 8" xfId="2627"/>
    <cellStyle name="Output 5 9" xfId="3650"/>
    <cellStyle name="Output 6" xfId="207"/>
    <cellStyle name="Output 6 2" xfId="329"/>
    <cellStyle name="Output 6 2 2" xfId="2950"/>
    <cellStyle name="Output 6 2 2 2" xfId="3056"/>
    <cellStyle name="Output 6 2 2 3" xfId="4988"/>
    <cellStyle name="Output 6 2 3" xfId="2721"/>
    <cellStyle name="Output 6 2 4" xfId="3486"/>
    <cellStyle name="Output 6 2 5" xfId="5112"/>
    <cellStyle name="Output 6 3" xfId="1597"/>
    <cellStyle name="Output 6 3 2" xfId="4014"/>
    <cellStyle name="Output 6 3 3" xfId="5188"/>
    <cellStyle name="Output 6 3 4" xfId="5240"/>
    <cellStyle name="Output 6 4" xfId="2550"/>
    <cellStyle name="Output 6 4 2" xfId="4962"/>
    <cellStyle name="Output 6 4 3" xfId="5672"/>
    <cellStyle name="Output 6 4 4" xfId="5945"/>
    <cellStyle name="Output 6 5" xfId="2846"/>
    <cellStyle name="Output 6 5 2" xfId="3376"/>
    <cellStyle name="Output 6 5 3" xfId="5302"/>
    <cellStyle name="Output 6 6" xfId="2634"/>
    <cellStyle name="Output 6 7" xfId="3644"/>
    <cellStyle name="Output 6 8" xfId="5383"/>
    <cellStyle name="Output 7" xfId="2756"/>
    <cellStyle name="Output 7 2" xfId="3453"/>
    <cellStyle name="Output 7 3" xfId="5091"/>
    <cellStyle name="Percent 5" xfId="1435"/>
    <cellStyle name="Percent 5 2" xfId="1436"/>
    <cellStyle name="Percent 5 3" xfId="1437"/>
    <cellStyle name="Percent 5 3 2" xfId="1438"/>
    <cellStyle name="percentleft" xfId="1439"/>
    <cellStyle name="percentleft 2" xfId="1440"/>
    <cellStyle name="percentleft 2 2" xfId="1441"/>
    <cellStyle name="percentleft 2 2 2" xfId="2194"/>
    <cellStyle name="percentleft 2 2 2 2" xfId="4607"/>
    <cellStyle name="percentleft 2 2 2 3" xfId="5335"/>
    <cellStyle name="percentleft 2 2 2 4" xfId="5681"/>
    <cellStyle name="percentleft 2 2 3" xfId="3892"/>
    <cellStyle name="percentleft 2 2 4" xfId="5080"/>
    <cellStyle name="percentleft 2 2 5" xfId="4971"/>
    <cellStyle name="percentleft 2 3" xfId="1442"/>
    <cellStyle name="percentleft 2 3 2" xfId="1443"/>
    <cellStyle name="percentleft 2 3 2 2" xfId="2196"/>
    <cellStyle name="percentleft 2 3 2 2 2" xfId="4609"/>
    <cellStyle name="percentleft 2 3 2 2 3" xfId="5337"/>
    <cellStyle name="percentleft 2 3 2 2 4" xfId="5683"/>
    <cellStyle name="percentleft 2 3 2 3" xfId="3894"/>
    <cellStyle name="percentleft 2 3 2 4" xfId="5082"/>
    <cellStyle name="percentleft 2 3 2 5" xfId="5247"/>
    <cellStyle name="percentleft 2 3 3" xfId="2195"/>
    <cellStyle name="percentleft 2 3 3 2" xfId="4608"/>
    <cellStyle name="percentleft 2 3 3 3" xfId="5336"/>
    <cellStyle name="percentleft 2 3 3 4" xfId="5682"/>
    <cellStyle name="percentleft 2 3 4" xfId="3893"/>
    <cellStyle name="percentleft 2 3 5" xfId="5081"/>
    <cellStyle name="percentleft 2 3 6" xfId="5246"/>
    <cellStyle name="percentleft 2 4" xfId="2193"/>
    <cellStyle name="percentleft 2 4 2" xfId="2519"/>
    <cellStyle name="percentleft 2 4 2 2" xfId="4932"/>
    <cellStyle name="percentleft 2 4 2 3" xfId="5641"/>
    <cellStyle name="percentleft 2 4 2 4" xfId="5915"/>
    <cellStyle name="percentleft 2 4 3" xfId="1585"/>
    <cellStyle name="percentleft 2 4 3 2" xfId="4002"/>
    <cellStyle name="percentleft 2 4 3 3" xfId="5176"/>
    <cellStyle name="percentleft 2 4 3 4" xfId="2564"/>
    <cellStyle name="percentleft 2 4 4" xfId="4606"/>
    <cellStyle name="percentleft 2 4 5" xfId="5334"/>
    <cellStyle name="percentleft 2 4 6" xfId="5680"/>
    <cellStyle name="percentleft 2 5" xfId="2392"/>
    <cellStyle name="percentleft 2 5 2" xfId="4805"/>
    <cellStyle name="percentleft 2 5 3" xfId="5514"/>
    <cellStyle name="percentleft 2 5 4" xfId="5788"/>
    <cellStyle name="percentleft 2 6" xfId="2351"/>
    <cellStyle name="percentleft 2 6 2" xfId="4764"/>
    <cellStyle name="percentleft 2 6 3" xfId="5473"/>
    <cellStyle name="percentleft 2 6 4" xfId="5747"/>
    <cellStyle name="percentleft 2 7" xfId="3891"/>
    <cellStyle name="percentleft 2 8" xfId="5079"/>
    <cellStyle name="percentleft 2 9" xfId="5248"/>
    <cellStyle name="percentleft 3" xfId="1444"/>
    <cellStyle name="percentleft 3 2" xfId="2197"/>
    <cellStyle name="percentleft 3 2 2" xfId="4610"/>
    <cellStyle name="percentleft 3 2 3" xfId="5338"/>
    <cellStyle name="percentleft 3 2 4" xfId="5684"/>
    <cellStyle name="percentleft 3 3" xfId="3895"/>
    <cellStyle name="percentleft 3 4" xfId="5083"/>
    <cellStyle name="percentleft 3 5" xfId="4970"/>
    <cellStyle name="percentleft 4" xfId="1445"/>
    <cellStyle name="percentleft 4 2" xfId="2198"/>
    <cellStyle name="percentleft 4 2 2" xfId="2524"/>
    <cellStyle name="percentleft 4 2 2 2" xfId="4937"/>
    <cellStyle name="percentleft 4 2 2 3" xfId="5646"/>
    <cellStyle name="percentleft 4 2 2 4" xfId="5920"/>
    <cellStyle name="percentleft 4 2 3" xfId="2423"/>
    <cellStyle name="percentleft 4 2 3 2" xfId="4836"/>
    <cellStyle name="percentleft 4 2 3 3" xfId="5545"/>
    <cellStyle name="percentleft 4 2 3 4" xfId="5819"/>
    <cellStyle name="percentleft 4 2 4" xfId="4611"/>
    <cellStyle name="percentleft 4 2 5" xfId="5339"/>
    <cellStyle name="percentleft 4 2 6" xfId="5685"/>
    <cellStyle name="percentleft 4 3" xfId="2397"/>
    <cellStyle name="percentleft 4 3 2" xfId="4810"/>
    <cellStyle name="percentleft 4 3 3" xfId="5519"/>
    <cellStyle name="percentleft 4 3 4" xfId="5793"/>
    <cellStyle name="percentleft 4 4" xfId="2350"/>
    <cellStyle name="percentleft 4 4 2" xfId="4763"/>
    <cellStyle name="percentleft 4 4 3" xfId="5472"/>
    <cellStyle name="percentleft 4 4 4" xfId="5746"/>
    <cellStyle name="percentleft 4 5" xfId="3896"/>
    <cellStyle name="percentleft 4 6" xfId="5084"/>
    <cellStyle name="percentleft 4 7" xfId="4969"/>
    <cellStyle name="percentleft 5" xfId="2192"/>
    <cellStyle name="percentleft 5 2" xfId="4605"/>
    <cellStyle name="percentleft 5 3" xfId="5333"/>
    <cellStyle name="percentleft 5 4" xfId="5679"/>
    <cellStyle name="percentleft 6" xfId="3890"/>
    <cellStyle name="percentleft 7" xfId="5078"/>
    <cellStyle name="percentleft 8" xfId="5245"/>
    <cellStyle name="Title" xfId="40"/>
    <cellStyle name="Title 2" xfId="145"/>
    <cellStyle name="Total" xfId="41"/>
    <cellStyle name="Total 2" xfId="57"/>
    <cellStyle name="Total 2 10" xfId="2760"/>
    <cellStyle name="Total 2 10 2" xfId="3449"/>
    <cellStyle name="Total 2 10 3" xfId="3889"/>
    <cellStyle name="Total 2 11" xfId="2587"/>
    <cellStyle name="Total 2 12" xfId="3883"/>
    <cellStyle name="Total 2 13" xfId="5171"/>
    <cellStyle name="Total 2 2" xfId="195"/>
    <cellStyle name="Total 2 2 10" xfId="5158"/>
    <cellStyle name="Total 2 2 2" xfId="317"/>
    <cellStyle name="Total 2 2 2 2" xfId="2373"/>
    <cellStyle name="Total 2 2 2 2 2" xfId="4786"/>
    <cellStyle name="Total 2 2 2 2 3" xfId="5495"/>
    <cellStyle name="Total 2 2 2 2 4" xfId="5769"/>
    <cellStyle name="Total 2 2 2 3" xfId="2938"/>
    <cellStyle name="Total 2 2 2 3 2" xfId="3068"/>
    <cellStyle name="Total 2 2 2 3 3" xfId="4994"/>
    <cellStyle name="Total 2 2 2 4" xfId="2709"/>
    <cellStyle name="Total 2 2 2 5" xfId="3498"/>
    <cellStyle name="Total 2 2 2 6" xfId="5651"/>
    <cellStyle name="Total 2 2 3" xfId="1618"/>
    <cellStyle name="Total 2 2 3 2" xfId="2426"/>
    <cellStyle name="Total 2 2 3 2 2" xfId="4839"/>
    <cellStyle name="Total 2 2 3 2 3" xfId="5548"/>
    <cellStyle name="Total 2 2 3 2 4" xfId="5822"/>
    <cellStyle name="Total 2 2 3 3" xfId="4032"/>
    <cellStyle name="Total 2 2 3 4" xfId="5208"/>
    <cellStyle name="Total 2 2 3 5" xfId="5230"/>
    <cellStyle name="Total 2 2 4" xfId="2315"/>
    <cellStyle name="Total 2 2 4 2" xfId="2461"/>
    <cellStyle name="Total 2 2 4 2 2" xfId="4874"/>
    <cellStyle name="Total 2 2 4 2 3" xfId="5583"/>
    <cellStyle name="Total 2 2 4 2 4" xfId="5857"/>
    <cellStyle name="Total 2 2 4 3" xfId="4728"/>
    <cellStyle name="Total 2 2 4 4" xfId="5437"/>
    <cellStyle name="Total 2 2 4 5" xfId="5711"/>
    <cellStyle name="Total 2 2 5" xfId="2495"/>
    <cellStyle name="Total 2 2 5 2" xfId="4908"/>
    <cellStyle name="Total 2 2 5 3" xfId="5617"/>
    <cellStyle name="Total 2 2 5 4" xfId="5891"/>
    <cellStyle name="Total 2 2 6" xfId="2496"/>
    <cellStyle name="Total 2 2 6 2" xfId="4909"/>
    <cellStyle name="Total 2 2 6 3" xfId="5618"/>
    <cellStyle name="Total 2 2 6 4" xfId="5892"/>
    <cellStyle name="Total 2 2 7" xfId="2834"/>
    <cellStyle name="Total 2 2 7 2" xfId="3388"/>
    <cellStyle name="Total 2 2 7 3" xfId="5312"/>
    <cellStyle name="Total 2 2 8" xfId="2622"/>
    <cellStyle name="Total 2 2 9" xfId="3654"/>
    <cellStyle name="Total 2 3" xfId="215"/>
    <cellStyle name="Total 2 3 2" xfId="337"/>
    <cellStyle name="Total 2 3 2 2" xfId="2958"/>
    <cellStyle name="Total 2 3 2 2 2" xfId="3048"/>
    <cellStyle name="Total 2 3 2 2 3" xfId="4984"/>
    <cellStyle name="Total 2 3 2 3" xfId="2729"/>
    <cellStyle name="Total 2 3 2 4" xfId="3478"/>
    <cellStyle name="Total 2 3 2 5" xfId="5107"/>
    <cellStyle name="Total 2 3 3" xfId="2488"/>
    <cellStyle name="Total 2 3 3 2" xfId="4901"/>
    <cellStyle name="Total 2 3 3 3" xfId="5610"/>
    <cellStyle name="Total 2 3 3 4" xfId="5884"/>
    <cellStyle name="Total 2 3 4" xfId="2298"/>
    <cellStyle name="Total 2 3 4 2" xfId="4711"/>
    <cellStyle name="Total 2 3 4 3" xfId="5420"/>
    <cellStyle name="Total 2 3 4 4" xfId="5694"/>
    <cellStyle name="Total 2 3 5" xfId="2552"/>
    <cellStyle name="Total 2 3 5 2" xfId="4964"/>
    <cellStyle name="Total 2 3 5 3" xfId="5674"/>
    <cellStyle name="Total 2 3 5 4" xfId="5947"/>
    <cellStyle name="Total 2 3 6" xfId="2854"/>
    <cellStyle name="Total 2 3 6 2" xfId="3288"/>
    <cellStyle name="Total 2 3 6 3" xfId="5035"/>
    <cellStyle name="Total 2 3 7" xfId="2642"/>
    <cellStyle name="Total 2 3 8" xfId="3636"/>
    <cellStyle name="Total 2 3 9" xfId="5148"/>
    <cellStyle name="Total 2 4" xfId="230"/>
    <cellStyle name="Total 2 4 2" xfId="352"/>
    <cellStyle name="Total 2 4 2 2" xfId="2973"/>
    <cellStyle name="Total 2 4 2 2 2" xfId="2997"/>
    <cellStyle name="Total 2 4 2 2 3" xfId="4977"/>
    <cellStyle name="Total 2 4 2 3" xfId="2744"/>
    <cellStyle name="Total 2 4 2 4" xfId="3463"/>
    <cellStyle name="Total 2 4 2 5" xfId="3992"/>
    <cellStyle name="Total 2 4 3" xfId="2348"/>
    <cellStyle name="Total 2 4 3 2" xfId="4761"/>
    <cellStyle name="Total 2 4 3 3" xfId="5470"/>
    <cellStyle name="Total 2 4 3 4" xfId="5744"/>
    <cellStyle name="Total 2 4 4" xfId="2294"/>
    <cellStyle name="Total 2 4 4 2" xfId="4707"/>
    <cellStyle name="Total 2 4 4 3" xfId="5416"/>
    <cellStyle name="Total 2 4 4 4" xfId="5690"/>
    <cellStyle name="Total 2 4 5" xfId="2869"/>
    <cellStyle name="Total 2 4 5 2" xfId="3247"/>
    <cellStyle name="Total 2 4 5 3" xfId="5028"/>
    <cellStyle name="Total 2 4 6" xfId="2657"/>
    <cellStyle name="Total 2 4 7" xfId="3612"/>
    <cellStyle name="Total 2 4 8" xfId="5141"/>
    <cellStyle name="Total 2 5" xfId="159"/>
    <cellStyle name="Total 2 5 2" xfId="2301"/>
    <cellStyle name="Total 2 5 2 2" xfId="4714"/>
    <cellStyle name="Total 2 5 2 3" xfId="5423"/>
    <cellStyle name="Total 2 5 2 4" xfId="5697"/>
    <cellStyle name="Total 2 5 3" xfId="2801"/>
    <cellStyle name="Total 2 5 3 2" xfId="3418"/>
    <cellStyle name="Total 2 5 3 3" xfId="5326"/>
    <cellStyle name="Total 2 5 4" xfId="2680"/>
    <cellStyle name="Total 2 5 5" xfId="3525"/>
    <cellStyle name="Total 2 5 6" xfId="5366"/>
    <cellStyle name="Total 2 6" xfId="284"/>
    <cellStyle name="Total 2 6 2" xfId="2455"/>
    <cellStyle name="Total 2 6 2 2" xfId="4868"/>
    <cellStyle name="Total 2 6 2 3" xfId="5577"/>
    <cellStyle name="Total 2 6 2 4" xfId="5851"/>
    <cellStyle name="Total 2 6 3" xfId="2906"/>
    <cellStyle name="Total 2 6 4" xfId="3098"/>
    <cellStyle name="Total 2 6 5" xfId="5015"/>
    <cellStyle name="Total 2 7" xfId="1606"/>
    <cellStyle name="Total 2 7 2" xfId="4023"/>
    <cellStyle name="Total 2 7 3" xfId="5197"/>
    <cellStyle name="Total 2 7 4" xfId="5235"/>
    <cellStyle name="Total 2 8" xfId="2325"/>
    <cellStyle name="Total 2 8 2" xfId="4738"/>
    <cellStyle name="Total 2 8 3" xfId="5447"/>
    <cellStyle name="Total 2 8 4" xfId="5721"/>
    <cellStyle name="Total 2 9" xfId="2528"/>
    <cellStyle name="Total 2 9 2" xfId="4941"/>
    <cellStyle name="Total 2 9 3" xfId="5650"/>
    <cellStyle name="Total 2 9 4" xfId="5924"/>
    <cellStyle name="Total 3" xfId="56"/>
    <cellStyle name="Total 3 10" xfId="2586"/>
    <cellStyle name="Total 3 11" xfId="3884"/>
    <cellStyle name="Total 3 12" xfId="5172"/>
    <cellStyle name="Total 3 2" xfId="196"/>
    <cellStyle name="Total 3 2 2" xfId="318"/>
    <cellStyle name="Total 3 2 2 2" xfId="2939"/>
    <cellStyle name="Total 3 2 2 2 2" xfId="3067"/>
    <cellStyle name="Total 3 2 2 2 3" xfId="5268"/>
    <cellStyle name="Total 3 2 2 3" xfId="2710"/>
    <cellStyle name="Total 3 2 2 4" xfId="3497"/>
    <cellStyle name="Total 3 2 2 5" xfId="5352"/>
    <cellStyle name="Total 3 2 3" xfId="2338"/>
    <cellStyle name="Total 3 2 3 2" xfId="4751"/>
    <cellStyle name="Total 3 2 3 3" xfId="5460"/>
    <cellStyle name="Total 3 2 3 4" xfId="5734"/>
    <cellStyle name="Total 3 2 4" xfId="2456"/>
    <cellStyle name="Total 3 2 4 2" xfId="4869"/>
    <cellStyle name="Total 3 2 4 3" xfId="5578"/>
    <cellStyle name="Total 3 2 4 4" xfId="5852"/>
    <cellStyle name="Total 3 2 5" xfId="2544"/>
    <cellStyle name="Total 3 2 5 2" xfId="4956"/>
    <cellStyle name="Total 3 2 5 3" xfId="5666"/>
    <cellStyle name="Total 3 2 5 4" xfId="5939"/>
    <cellStyle name="Total 3 2 6" xfId="2835"/>
    <cellStyle name="Total 3 2 6 2" xfId="3387"/>
    <cellStyle name="Total 3 2 6 3" xfId="5046"/>
    <cellStyle name="Total 3 2 7" xfId="2623"/>
    <cellStyle name="Total 3 2 8" xfId="3653"/>
    <cellStyle name="Total 3 2 9" xfId="5391"/>
    <cellStyle name="Total 3 3" xfId="214"/>
    <cellStyle name="Total 3 3 2" xfId="336"/>
    <cellStyle name="Total 3 3 2 2" xfId="2957"/>
    <cellStyle name="Total 3 3 2 2 2" xfId="3049"/>
    <cellStyle name="Total 3 3 2 2 3" xfId="4985"/>
    <cellStyle name="Total 3 3 2 3" xfId="2728"/>
    <cellStyle name="Total 3 3 2 4" xfId="3479"/>
    <cellStyle name="Total 3 3 2 5" xfId="5108"/>
    <cellStyle name="Total 3 3 3" xfId="2342"/>
    <cellStyle name="Total 3 3 3 2" xfId="4755"/>
    <cellStyle name="Total 3 3 3 3" xfId="5464"/>
    <cellStyle name="Total 3 3 3 4" xfId="5738"/>
    <cellStyle name="Total 3 3 4" xfId="2515"/>
    <cellStyle name="Total 3 3 4 2" xfId="4928"/>
    <cellStyle name="Total 3 3 4 3" xfId="5637"/>
    <cellStyle name="Total 3 3 4 4" xfId="5911"/>
    <cellStyle name="Total 3 3 5" xfId="2853"/>
    <cellStyle name="Total 3 3 5 2" xfId="3289"/>
    <cellStyle name="Total 3 3 5 3" xfId="5036"/>
    <cellStyle name="Total 3 3 6" xfId="2641"/>
    <cellStyle name="Total 3 3 7" xfId="3637"/>
    <cellStyle name="Total 3 3 8" xfId="5149"/>
    <cellStyle name="Total 3 4" xfId="202"/>
    <cellStyle name="Total 3 4 2" xfId="324"/>
    <cellStyle name="Total 3 4 2 2" xfId="2945"/>
    <cellStyle name="Total 3 4 2 2 2" xfId="3061"/>
    <cellStyle name="Total 3 4 2 2 3" xfId="5251"/>
    <cellStyle name="Total 3 4 2 3" xfId="2716"/>
    <cellStyle name="Total 3 4 2 4" xfId="3491"/>
    <cellStyle name="Total 3 4 2 5" xfId="5346"/>
    <cellStyle name="Total 3 4 3" xfId="248"/>
    <cellStyle name="Total 3 4 3 2" xfId="2877"/>
    <cellStyle name="Total 3 4 3 3" xfId="3239"/>
    <cellStyle name="Total 3 4 3 4" xfId="5291"/>
    <cellStyle name="Total 3 4 4" xfId="2429"/>
    <cellStyle name="Total 3 4 4 2" xfId="4842"/>
    <cellStyle name="Total 3 4 4 3" xfId="5551"/>
    <cellStyle name="Total 3 4 4 4" xfId="5825"/>
    <cellStyle name="Total 3 4 5" xfId="2841"/>
    <cellStyle name="Total 3 4 5 2" xfId="3381"/>
    <cellStyle name="Total 3 4 5 3" xfId="5042"/>
    <cellStyle name="Total 3 4 6" xfId="2629"/>
    <cellStyle name="Total 3 4 7" xfId="3649"/>
    <cellStyle name="Total 3 4 8" xfId="5155"/>
    <cellStyle name="Total 3 5" xfId="158"/>
    <cellStyle name="Total 3 5 2" xfId="2356"/>
    <cellStyle name="Total 3 5 2 2" xfId="4769"/>
    <cellStyle name="Total 3 5 2 3" xfId="5478"/>
    <cellStyle name="Total 3 5 2 4" xfId="5752"/>
    <cellStyle name="Total 3 5 3" xfId="2800"/>
    <cellStyle name="Total 3 5 3 2" xfId="3419"/>
    <cellStyle name="Total 3 5 3 3" xfId="5323"/>
    <cellStyle name="Total 3 5 4" xfId="2679"/>
    <cellStyle name="Total 3 5 5" xfId="3528"/>
    <cellStyle name="Total 3 5 6" xfId="5132"/>
    <cellStyle name="Total 3 6" xfId="283"/>
    <cellStyle name="Total 3 6 2" xfId="2905"/>
    <cellStyle name="Total 3 6 3" xfId="3099"/>
    <cellStyle name="Total 3 6 4" xfId="5280"/>
    <cellStyle name="Total 3 7" xfId="2414"/>
    <cellStyle name="Total 3 7 2" xfId="4827"/>
    <cellStyle name="Total 3 7 3" xfId="5536"/>
    <cellStyle name="Total 3 7 4" xfId="5810"/>
    <cellStyle name="Total 3 8" xfId="2471"/>
    <cellStyle name="Total 3 8 2" xfId="4884"/>
    <cellStyle name="Total 3 8 3" xfId="5593"/>
    <cellStyle name="Total 3 8 4" xfId="5867"/>
    <cellStyle name="Total 3 9" xfId="2759"/>
    <cellStyle name="Total 3 9 2" xfId="3450"/>
    <cellStyle name="Total 3 9 3" xfId="5088"/>
    <cellStyle name="Total 4" xfId="85"/>
    <cellStyle name="Total 4 10" xfId="5173"/>
    <cellStyle name="Total 4 2" xfId="146"/>
    <cellStyle name="Total 4 2 2" xfId="2507"/>
    <cellStyle name="Total 4 2 2 2" xfId="4920"/>
    <cellStyle name="Total 4 2 2 3" xfId="5629"/>
    <cellStyle name="Total 4 2 2 4" xfId="5903"/>
    <cellStyle name="Total 4 2 3" xfId="2794"/>
    <cellStyle name="Total 4 2 3 2" xfId="3422"/>
    <cellStyle name="Total 4 2 3 3" xfId="5327"/>
    <cellStyle name="Total 4 2 4" xfId="2677"/>
    <cellStyle name="Total 4 2 5" xfId="3530"/>
    <cellStyle name="Total 4 2 6" xfId="5361"/>
    <cellStyle name="Total 4 3" xfId="273"/>
    <cellStyle name="Total 4 3 2" xfId="2425"/>
    <cellStyle name="Total 4 3 2 2" xfId="4838"/>
    <cellStyle name="Total 4 3 2 3" xfId="5547"/>
    <cellStyle name="Total 4 3 2 4" xfId="5821"/>
    <cellStyle name="Total 4 3 3" xfId="2897"/>
    <cellStyle name="Total 4 3 4" xfId="3105"/>
    <cellStyle name="Total 4 3 5" xfId="5283"/>
    <cellStyle name="Total 4 4" xfId="2475"/>
    <cellStyle name="Total 4 4 2" xfId="2307"/>
    <cellStyle name="Total 4 4 2 2" xfId="4720"/>
    <cellStyle name="Total 4 4 2 3" xfId="5429"/>
    <cellStyle name="Total 4 4 2 4" xfId="5703"/>
    <cellStyle name="Total 4 4 3" xfId="4888"/>
    <cellStyle name="Total 4 4 4" xfId="5597"/>
    <cellStyle name="Total 4 4 5" xfId="5871"/>
    <cellStyle name="Total 4 5" xfId="2361"/>
    <cellStyle name="Total 4 5 2" xfId="4774"/>
    <cellStyle name="Total 4 5 3" xfId="5483"/>
    <cellStyle name="Total 4 5 4" xfId="5757"/>
    <cellStyle name="Total 4 6" xfId="2292"/>
    <cellStyle name="Total 4 6 2" xfId="4705"/>
    <cellStyle name="Total 4 6 3" xfId="5414"/>
    <cellStyle name="Total 4 6 4" xfId="5688"/>
    <cellStyle name="Total 4 7" xfId="2780"/>
    <cellStyle name="Total 4 7 2" xfId="3429"/>
    <cellStyle name="Total 4 7 3" xfId="5332"/>
    <cellStyle name="Total 4 8" xfId="2577"/>
    <cellStyle name="Total 4 9" xfId="2581"/>
    <cellStyle name="Total 5" xfId="201"/>
    <cellStyle name="Total 5 10" xfId="5389"/>
    <cellStyle name="Total 5 2" xfId="323"/>
    <cellStyle name="Total 5 2 2" xfId="2410"/>
    <cellStyle name="Total 5 2 2 2" xfId="4823"/>
    <cellStyle name="Total 5 2 2 3" xfId="5532"/>
    <cellStyle name="Total 5 2 2 4" xfId="5806"/>
    <cellStyle name="Total 5 2 3" xfId="2944"/>
    <cellStyle name="Total 5 2 3 2" xfId="3062"/>
    <cellStyle name="Total 5 2 3 3" xfId="4990"/>
    <cellStyle name="Total 5 2 4" xfId="2715"/>
    <cellStyle name="Total 5 2 5" xfId="3492"/>
    <cellStyle name="Total 5 2 6" xfId="5114"/>
    <cellStyle name="Total 5 3" xfId="2484"/>
    <cellStyle name="Total 5 3 2" xfId="2517"/>
    <cellStyle name="Total 5 3 2 2" xfId="4930"/>
    <cellStyle name="Total 5 3 2 3" xfId="5639"/>
    <cellStyle name="Total 5 3 2 4" xfId="5913"/>
    <cellStyle name="Total 5 3 3" xfId="4897"/>
    <cellStyle name="Total 5 3 4" xfId="5606"/>
    <cellStyle name="Total 5 3 5" xfId="5880"/>
    <cellStyle name="Total 5 4" xfId="2302"/>
    <cellStyle name="Total 5 4 2" xfId="4715"/>
    <cellStyle name="Total 5 4 3" xfId="5424"/>
    <cellStyle name="Total 5 4 4" xfId="5698"/>
    <cellStyle name="Total 5 5" xfId="2370"/>
    <cellStyle name="Total 5 5 2" xfId="4783"/>
    <cellStyle name="Total 5 5 3" xfId="5492"/>
    <cellStyle name="Total 5 5 4" xfId="5766"/>
    <cellStyle name="Total 5 6" xfId="2321"/>
    <cellStyle name="Total 5 6 2" xfId="4734"/>
    <cellStyle name="Total 5 6 3" xfId="5443"/>
    <cellStyle name="Total 5 6 4" xfId="5717"/>
    <cellStyle name="Total 5 7" xfId="2840"/>
    <cellStyle name="Total 5 7 2" xfId="3382"/>
    <cellStyle name="Total 5 7 3" xfId="5308"/>
    <cellStyle name="Total 5 8" xfId="2628"/>
    <cellStyle name="Total 5 9" xfId="2606"/>
    <cellStyle name="Total 6" xfId="208"/>
    <cellStyle name="Total 6 2" xfId="330"/>
    <cellStyle name="Total 6 2 2" xfId="2951"/>
    <cellStyle name="Total 6 2 2 2" xfId="3055"/>
    <cellStyle name="Total 6 2 2 3" xfId="4987"/>
    <cellStyle name="Total 6 2 3" xfId="2722"/>
    <cellStyle name="Total 6 2 4" xfId="3485"/>
    <cellStyle name="Total 6 2 5" xfId="5111"/>
    <cellStyle name="Total 6 3" xfId="2340"/>
    <cellStyle name="Total 6 3 2" xfId="4753"/>
    <cellStyle name="Total 6 3 3" xfId="5462"/>
    <cellStyle name="Total 6 3 4" xfId="5736"/>
    <cellStyle name="Total 6 4" xfId="2551"/>
    <cellStyle name="Total 6 4 2" xfId="4963"/>
    <cellStyle name="Total 6 4 3" xfId="5673"/>
    <cellStyle name="Total 6 4 4" xfId="5946"/>
    <cellStyle name="Total 6 5" xfId="2847"/>
    <cellStyle name="Total 6 5 2" xfId="3349"/>
    <cellStyle name="Total 6 5 3" xfId="5305"/>
    <cellStyle name="Total 6 6" xfId="2635"/>
    <cellStyle name="Total 6 7" xfId="3643"/>
    <cellStyle name="Total 6 8" xfId="5386"/>
    <cellStyle name="Total 7" xfId="2757"/>
    <cellStyle name="Total 7 2" xfId="3452"/>
    <cellStyle name="Total 7 3" xfId="5090"/>
    <cellStyle name="Warning Text" xfId="42"/>
    <cellStyle name="Warning Text 2" xfId="147"/>
    <cellStyle name="Гиперссылка 2" xfId="49"/>
    <cellStyle name="Гиперссылка 2 2" xfId="89"/>
    <cellStyle name="Гиперссылка 2 3" xfId="1446"/>
    <cellStyle name="Обычный" xfId="0" builtinId="0"/>
    <cellStyle name="Обычный 2" xfId="43"/>
    <cellStyle name="Обычный 2 2" xfId="149"/>
    <cellStyle name="Обычный 2 2 2" xfId="1449"/>
    <cellStyle name="Обычный 2 2 2 2" xfId="1450"/>
    <cellStyle name="Обычный 2 2 2 3" xfId="1451"/>
    <cellStyle name="Обычный 2 2 2 3 2" xfId="1452"/>
    <cellStyle name="Обычный 2 2 3" xfId="1453"/>
    <cellStyle name="Обычный 2 2 4" xfId="1454"/>
    <cellStyle name="Обычный 2 2 5" xfId="1448"/>
    <cellStyle name="Обычный 2 3" xfId="1455"/>
    <cellStyle name="Обычный 2 3 2" xfId="1456"/>
    <cellStyle name="Обычный 2 3 2 2" xfId="1457"/>
    <cellStyle name="Обычный 2 3 2 3" xfId="1458"/>
    <cellStyle name="Обычный 2 3 2 3 2" xfId="1459"/>
    <cellStyle name="Обычный 2 3 3" xfId="1460"/>
    <cellStyle name="Обычный 2 3 3 2" xfId="1461"/>
    <cellStyle name="Обычный 2 3 3 2 2" xfId="1462"/>
    <cellStyle name="Обычный 2 4" xfId="55"/>
    <cellStyle name="Обычный 2 5" xfId="1447"/>
    <cellStyle name="Обычный 2 6" xfId="1607"/>
    <cellStyle name="Обычный 3" xfId="44"/>
    <cellStyle name="Обычный 3 10" xfId="1464"/>
    <cellStyle name="Обычный 3 10 2" xfId="2200"/>
    <cellStyle name="Обычный 3 10 2 2" xfId="4613"/>
    <cellStyle name="Обычный 3 10 3" xfId="3901"/>
    <cellStyle name="Обычный 3 11" xfId="1465"/>
    <cellStyle name="Обычный 3 12" xfId="1463"/>
    <cellStyle name="Обычный 3 12 2" xfId="2199"/>
    <cellStyle name="Обычный 3 12 2 2" xfId="4612"/>
    <cellStyle name="Обычный 3 12 3" xfId="3900"/>
    <cellStyle name="Обычный 3 2" xfId="45"/>
    <cellStyle name="Обычный 3 2 10" xfId="1466"/>
    <cellStyle name="Обычный 3 2 10 2" xfId="2201"/>
    <cellStyle name="Обычный 3 2 10 2 2" xfId="4614"/>
    <cellStyle name="Обычный 3 2 10 3" xfId="3902"/>
    <cellStyle name="Обычный 3 2 11" xfId="1608"/>
    <cellStyle name="Обычный 3 2 12" xfId="277"/>
    <cellStyle name="Обычный 3 2 2" xfId="1467"/>
    <cellStyle name="Обычный 3 2 2 2" xfId="1468"/>
    <cellStyle name="Обычный 3 2 2 2 2" xfId="1469"/>
    <cellStyle name="Обычный 3 2 2 2 2 2" xfId="1470"/>
    <cellStyle name="Обычный 3 2 2 2 2 2 2" xfId="2204"/>
    <cellStyle name="Обычный 3 2 2 2 2 2 2 2" xfId="4617"/>
    <cellStyle name="Обычный 3 2 2 2 2 2 3" xfId="3905"/>
    <cellStyle name="Обычный 3 2 2 2 2 3" xfId="2203"/>
    <cellStyle name="Обычный 3 2 2 2 2 3 2" xfId="4616"/>
    <cellStyle name="Обычный 3 2 2 2 2 4" xfId="3904"/>
    <cellStyle name="Обычный 3 2 2 2 3" xfId="2202"/>
    <cellStyle name="Обычный 3 2 2 2 3 2" xfId="4615"/>
    <cellStyle name="Обычный 3 2 2 2 4" xfId="3903"/>
    <cellStyle name="Обычный 3 2 2 3" xfId="1471"/>
    <cellStyle name="Обычный 3 2 2 3 2" xfId="1472"/>
    <cellStyle name="Обычный 3 2 2 3 2 2" xfId="1473"/>
    <cellStyle name="Обычный 3 2 2 3 2 2 2" xfId="2207"/>
    <cellStyle name="Обычный 3 2 2 3 2 2 2 2" xfId="4620"/>
    <cellStyle name="Обычный 3 2 2 3 2 2 3" xfId="3908"/>
    <cellStyle name="Обычный 3 2 2 3 2 3" xfId="2206"/>
    <cellStyle name="Обычный 3 2 2 3 2 3 2" xfId="4619"/>
    <cellStyle name="Обычный 3 2 2 3 2 4" xfId="3907"/>
    <cellStyle name="Обычный 3 2 2 3 3" xfId="1474"/>
    <cellStyle name="Обычный 3 2 2 3 3 2" xfId="2208"/>
    <cellStyle name="Обычный 3 2 2 3 3 2 2" xfId="4621"/>
    <cellStyle name="Обычный 3 2 2 3 3 3" xfId="3909"/>
    <cellStyle name="Обычный 3 2 2 3 4" xfId="2205"/>
    <cellStyle name="Обычный 3 2 2 3 4 2" xfId="4618"/>
    <cellStyle name="Обычный 3 2 2 3 5" xfId="3906"/>
    <cellStyle name="Обычный 3 2 2 4" xfId="1475"/>
    <cellStyle name="Обычный 3 2 2 4 2" xfId="1476"/>
    <cellStyle name="Обычный 3 2 2 4 2 2" xfId="2210"/>
    <cellStyle name="Обычный 3 2 2 4 2 2 2" xfId="4623"/>
    <cellStyle name="Обычный 3 2 2 4 2 3" xfId="3911"/>
    <cellStyle name="Обычный 3 2 2 4 3" xfId="2209"/>
    <cellStyle name="Обычный 3 2 2 4 3 2" xfId="4622"/>
    <cellStyle name="Обычный 3 2 2 4 4" xfId="3910"/>
    <cellStyle name="Обычный 3 2 2 5" xfId="1477"/>
    <cellStyle name="Обычный 3 2 2 5 2" xfId="2211"/>
    <cellStyle name="Обычный 3 2 2 5 2 2" xfId="4624"/>
    <cellStyle name="Обычный 3 2 2 5 3" xfId="3912"/>
    <cellStyle name="Обычный 3 2 2 6" xfId="2529"/>
    <cellStyle name="Обычный 3 2 3" xfId="1478"/>
    <cellStyle name="Обычный 3 2 3 2" xfId="1479"/>
    <cellStyle name="Обычный 3 2 3 2 2" xfId="1480"/>
    <cellStyle name="Обычный 3 2 3 2 2 2" xfId="1481"/>
    <cellStyle name="Обычный 3 2 3 2 2 2 2" xfId="2215"/>
    <cellStyle name="Обычный 3 2 3 2 2 2 2 2" xfId="4628"/>
    <cellStyle name="Обычный 3 2 3 2 2 2 3" xfId="3916"/>
    <cellStyle name="Обычный 3 2 3 2 2 3" xfId="2214"/>
    <cellStyle name="Обычный 3 2 3 2 2 3 2" xfId="4627"/>
    <cellStyle name="Обычный 3 2 3 2 2 4" xfId="3915"/>
    <cellStyle name="Обычный 3 2 3 2 3" xfId="1482"/>
    <cellStyle name="Обычный 3 2 3 2 3 2" xfId="2216"/>
    <cellStyle name="Обычный 3 2 3 2 3 2 2" xfId="4629"/>
    <cellStyle name="Обычный 3 2 3 2 3 3" xfId="3917"/>
    <cellStyle name="Обычный 3 2 3 2 4" xfId="2213"/>
    <cellStyle name="Обычный 3 2 3 2 4 2" xfId="4626"/>
    <cellStyle name="Обычный 3 2 3 2 5" xfId="3914"/>
    <cellStyle name="Обычный 3 2 3 3" xfId="1483"/>
    <cellStyle name="Обычный 3 2 3 3 2" xfId="1484"/>
    <cellStyle name="Обычный 3 2 3 3 2 2" xfId="2218"/>
    <cellStyle name="Обычный 3 2 3 3 2 2 2" xfId="4631"/>
    <cellStyle name="Обычный 3 2 3 3 2 3" xfId="3919"/>
    <cellStyle name="Обычный 3 2 3 3 3" xfId="2217"/>
    <cellStyle name="Обычный 3 2 3 3 3 2" xfId="4630"/>
    <cellStyle name="Обычный 3 2 3 3 4" xfId="3918"/>
    <cellStyle name="Обычный 3 2 3 4" xfId="1485"/>
    <cellStyle name="Обычный 3 2 3 4 2" xfId="2219"/>
    <cellStyle name="Обычный 3 2 3 4 2 2" xfId="4632"/>
    <cellStyle name="Обычный 3 2 3 4 3" xfId="3920"/>
    <cellStyle name="Обычный 3 2 3 5" xfId="2212"/>
    <cellStyle name="Обычный 3 2 3 5 2" xfId="4625"/>
    <cellStyle name="Обычный 3 2 3 6" xfId="3913"/>
    <cellStyle name="Обычный 3 2 4" xfId="1486"/>
    <cellStyle name="Обычный 3 2 4 2" xfId="1487"/>
    <cellStyle name="Обычный 3 2 4 2 2" xfId="1488"/>
    <cellStyle name="Обычный 3 2 4 2 2 2" xfId="1489"/>
    <cellStyle name="Обычный 3 2 4 2 2 2 2" xfId="2223"/>
    <cellStyle name="Обычный 3 2 4 2 2 2 2 2" xfId="4636"/>
    <cellStyle name="Обычный 3 2 4 2 2 2 3" xfId="3924"/>
    <cellStyle name="Обычный 3 2 4 2 2 3" xfId="2222"/>
    <cellStyle name="Обычный 3 2 4 2 2 3 2" xfId="4635"/>
    <cellStyle name="Обычный 3 2 4 2 2 4" xfId="3923"/>
    <cellStyle name="Обычный 3 2 4 2 3" xfId="1490"/>
    <cellStyle name="Обычный 3 2 4 2 3 2" xfId="2224"/>
    <cellStyle name="Обычный 3 2 4 2 3 2 2" xfId="4637"/>
    <cellStyle name="Обычный 3 2 4 2 3 3" xfId="3925"/>
    <cellStyle name="Обычный 3 2 4 2 4" xfId="2221"/>
    <cellStyle name="Обычный 3 2 4 2 4 2" xfId="4634"/>
    <cellStyle name="Обычный 3 2 4 2 5" xfId="3922"/>
    <cellStyle name="Обычный 3 2 4 3" xfId="1491"/>
    <cellStyle name="Обычный 3 2 4 3 2" xfId="1492"/>
    <cellStyle name="Обычный 3 2 4 3 2 2" xfId="2226"/>
    <cellStyle name="Обычный 3 2 4 3 2 2 2" xfId="4639"/>
    <cellStyle name="Обычный 3 2 4 3 2 3" xfId="3927"/>
    <cellStyle name="Обычный 3 2 4 3 3" xfId="2225"/>
    <cellStyle name="Обычный 3 2 4 3 3 2" xfId="4638"/>
    <cellStyle name="Обычный 3 2 4 3 4" xfId="3926"/>
    <cellStyle name="Обычный 3 2 4 4" xfId="1493"/>
    <cellStyle name="Обычный 3 2 4 4 2" xfId="2227"/>
    <cellStyle name="Обычный 3 2 4 4 2 2" xfId="4640"/>
    <cellStyle name="Обычный 3 2 4 4 3" xfId="3928"/>
    <cellStyle name="Обычный 3 2 4 5" xfId="2220"/>
    <cellStyle name="Обычный 3 2 4 5 2" xfId="4633"/>
    <cellStyle name="Обычный 3 2 4 6" xfId="3921"/>
    <cellStyle name="Обычный 3 2 5" xfId="1494"/>
    <cellStyle name="Обычный 3 2 5 2" xfId="1495"/>
    <cellStyle name="Обычный 3 2 5 2 2" xfId="1496"/>
    <cellStyle name="Обычный 3 2 5 2 2 2" xfId="2230"/>
    <cellStyle name="Обычный 3 2 5 2 2 2 2" xfId="4643"/>
    <cellStyle name="Обычный 3 2 5 2 2 3" xfId="3931"/>
    <cellStyle name="Обычный 3 2 5 2 3" xfId="2229"/>
    <cellStyle name="Обычный 3 2 5 2 3 2" xfId="4642"/>
    <cellStyle name="Обычный 3 2 5 2 4" xfId="3930"/>
    <cellStyle name="Обычный 3 2 5 3" xfId="1497"/>
    <cellStyle name="Обычный 3 2 5 3 2" xfId="2231"/>
    <cellStyle name="Обычный 3 2 5 3 2 2" xfId="4644"/>
    <cellStyle name="Обычный 3 2 5 3 3" xfId="3932"/>
    <cellStyle name="Обычный 3 2 5 4" xfId="2228"/>
    <cellStyle name="Обычный 3 2 5 4 2" xfId="4641"/>
    <cellStyle name="Обычный 3 2 5 5" xfId="3929"/>
    <cellStyle name="Обычный 3 2 6" xfId="1498"/>
    <cellStyle name="Обычный 3 2 6 2" xfId="1499"/>
    <cellStyle name="Обычный 3 2 6 2 2" xfId="2233"/>
    <cellStyle name="Обычный 3 2 6 2 2 2" xfId="4646"/>
    <cellStyle name="Обычный 3 2 6 2 3" xfId="3934"/>
    <cellStyle name="Обычный 3 2 6 3" xfId="2232"/>
    <cellStyle name="Обычный 3 2 6 3 2" xfId="4645"/>
    <cellStyle name="Обычный 3 2 6 4" xfId="3933"/>
    <cellStyle name="Обычный 3 2 7" xfId="1500"/>
    <cellStyle name="Обычный 3 2 7 2" xfId="1501"/>
    <cellStyle name="Обычный 3 2 7 2 2" xfId="2235"/>
    <cellStyle name="Обычный 3 2 7 2 2 2" xfId="4648"/>
    <cellStyle name="Обычный 3 2 7 2 3" xfId="3936"/>
    <cellStyle name="Обычный 3 2 7 3" xfId="2234"/>
    <cellStyle name="Обычный 3 2 7 3 2" xfId="4647"/>
    <cellStyle name="Обычный 3 2 7 4" xfId="3935"/>
    <cellStyle name="Обычный 3 2 8" xfId="1502"/>
    <cellStyle name="Обычный 3 2 8 2" xfId="2236"/>
    <cellStyle name="Обычный 3 2 8 2 2" xfId="4649"/>
    <cellStyle name="Обычный 3 2 8 3" xfId="3937"/>
    <cellStyle name="Обычный 3 2 9" xfId="1503"/>
    <cellStyle name="Обычный 3 3" xfId="1504"/>
    <cellStyle name="Обычный 3 4" xfId="1505"/>
    <cellStyle name="Обычный 3 4 2" xfId="1506"/>
    <cellStyle name="Обычный 3 4 2 2" xfId="1507"/>
    <cellStyle name="Обычный 3 4 2 2 2" xfId="1508"/>
    <cellStyle name="Обычный 3 4 2 2 2 2" xfId="1509"/>
    <cellStyle name="Обычный 3 4 2 2 2 2 2" xfId="2241"/>
    <cellStyle name="Обычный 3 4 2 2 2 2 2 2" xfId="4654"/>
    <cellStyle name="Обычный 3 4 2 2 2 2 3" xfId="3942"/>
    <cellStyle name="Обычный 3 4 2 2 2 3" xfId="2240"/>
    <cellStyle name="Обычный 3 4 2 2 2 3 2" xfId="4653"/>
    <cellStyle name="Обычный 3 4 2 2 2 4" xfId="3941"/>
    <cellStyle name="Обычный 3 4 2 2 3" xfId="1510"/>
    <cellStyle name="Обычный 3 4 2 2 3 2" xfId="2242"/>
    <cellStyle name="Обычный 3 4 2 2 3 2 2" xfId="4655"/>
    <cellStyle name="Обычный 3 4 2 2 3 3" xfId="3943"/>
    <cellStyle name="Обычный 3 4 2 2 4" xfId="2239"/>
    <cellStyle name="Обычный 3 4 2 2 4 2" xfId="4652"/>
    <cellStyle name="Обычный 3 4 2 2 5" xfId="3940"/>
    <cellStyle name="Обычный 3 4 2 3" xfId="1511"/>
    <cellStyle name="Обычный 3 4 2 3 2" xfId="1512"/>
    <cellStyle name="Обычный 3 4 2 3 2 2" xfId="2244"/>
    <cellStyle name="Обычный 3 4 2 3 2 2 2" xfId="4657"/>
    <cellStyle name="Обычный 3 4 2 3 2 3" xfId="3945"/>
    <cellStyle name="Обычный 3 4 2 3 3" xfId="2243"/>
    <cellStyle name="Обычный 3 4 2 3 3 2" xfId="4656"/>
    <cellStyle name="Обычный 3 4 2 3 4" xfId="3944"/>
    <cellStyle name="Обычный 3 4 2 4" xfId="1513"/>
    <cellStyle name="Обычный 3 4 2 4 2" xfId="2245"/>
    <cellStyle name="Обычный 3 4 2 4 2 2" xfId="4658"/>
    <cellStyle name="Обычный 3 4 2 4 3" xfId="3946"/>
    <cellStyle name="Обычный 3 4 2 5" xfId="2238"/>
    <cellStyle name="Обычный 3 4 2 5 2" xfId="4651"/>
    <cellStyle name="Обычный 3 4 2 6" xfId="3939"/>
    <cellStyle name="Обычный 3 4 3" xfId="1514"/>
    <cellStyle name="Обычный 3 4 3 2" xfId="1515"/>
    <cellStyle name="Обычный 3 4 3 2 2" xfId="1516"/>
    <cellStyle name="Обычный 3 4 3 2 2 2" xfId="1517"/>
    <cellStyle name="Обычный 3 4 3 2 2 2 2" xfId="2249"/>
    <cellStyle name="Обычный 3 4 3 2 2 2 2 2" xfId="4662"/>
    <cellStyle name="Обычный 3 4 3 2 2 2 3" xfId="3950"/>
    <cellStyle name="Обычный 3 4 3 2 2 3" xfId="2248"/>
    <cellStyle name="Обычный 3 4 3 2 2 3 2" xfId="4661"/>
    <cellStyle name="Обычный 3 4 3 2 2 4" xfId="3949"/>
    <cellStyle name="Обычный 3 4 3 2 3" xfId="1518"/>
    <cellStyle name="Обычный 3 4 3 2 3 2" xfId="2250"/>
    <cellStyle name="Обычный 3 4 3 2 3 2 2" xfId="4663"/>
    <cellStyle name="Обычный 3 4 3 2 3 3" xfId="3951"/>
    <cellStyle name="Обычный 3 4 3 2 4" xfId="2247"/>
    <cellStyle name="Обычный 3 4 3 2 4 2" xfId="4660"/>
    <cellStyle name="Обычный 3 4 3 2 5" xfId="3948"/>
    <cellStyle name="Обычный 3 4 3 3" xfId="1519"/>
    <cellStyle name="Обычный 3 4 3 3 2" xfId="1520"/>
    <cellStyle name="Обычный 3 4 3 3 2 2" xfId="2252"/>
    <cellStyle name="Обычный 3 4 3 3 2 2 2" xfId="4665"/>
    <cellStyle name="Обычный 3 4 3 3 2 3" xfId="3953"/>
    <cellStyle name="Обычный 3 4 3 3 3" xfId="2251"/>
    <cellStyle name="Обычный 3 4 3 3 3 2" xfId="4664"/>
    <cellStyle name="Обычный 3 4 3 3 4" xfId="3952"/>
    <cellStyle name="Обычный 3 4 3 4" xfId="1521"/>
    <cellStyle name="Обычный 3 4 3 4 2" xfId="2253"/>
    <cellStyle name="Обычный 3 4 3 4 2 2" xfId="4666"/>
    <cellStyle name="Обычный 3 4 3 4 3" xfId="3954"/>
    <cellStyle name="Обычный 3 4 3 5" xfId="2246"/>
    <cellStyle name="Обычный 3 4 3 5 2" xfId="4659"/>
    <cellStyle name="Обычный 3 4 3 6" xfId="3947"/>
    <cellStyle name="Обычный 3 4 4" xfId="1522"/>
    <cellStyle name="Обычный 3 4 4 2" xfId="1523"/>
    <cellStyle name="Обычный 3 4 4 2 2" xfId="1524"/>
    <cellStyle name="Обычный 3 4 4 2 2 2" xfId="2256"/>
    <cellStyle name="Обычный 3 4 4 2 2 2 2" xfId="4669"/>
    <cellStyle name="Обычный 3 4 4 2 2 3" xfId="3957"/>
    <cellStyle name="Обычный 3 4 4 2 3" xfId="2255"/>
    <cellStyle name="Обычный 3 4 4 2 3 2" xfId="4668"/>
    <cellStyle name="Обычный 3 4 4 2 4" xfId="3956"/>
    <cellStyle name="Обычный 3 4 4 3" xfId="1525"/>
    <cellStyle name="Обычный 3 4 4 3 2" xfId="2257"/>
    <cellStyle name="Обычный 3 4 4 3 2 2" xfId="4670"/>
    <cellStyle name="Обычный 3 4 4 3 3" xfId="3958"/>
    <cellStyle name="Обычный 3 4 4 4" xfId="2254"/>
    <cellStyle name="Обычный 3 4 4 4 2" xfId="4667"/>
    <cellStyle name="Обычный 3 4 4 5" xfId="3955"/>
    <cellStyle name="Обычный 3 4 5" xfId="1526"/>
    <cellStyle name="Обычный 3 4 5 2" xfId="1527"/>
    <cellStyle name="Обычный 3 4 5 2 2" xfId="2259"/>
    <cellStyle name="Обычный 3 4 5 2 2 2" xfId="4672"/>
    <cellStyle name="Обычный 3 4 5 2 3" xfId="3960"/>
    <cellStyle name="Обычный 3 4 5 3" xfId="2258"/>
    <cellStyle name="Обычный 3 4 5 3 2" xfId="4671"/>
    <cellStyle name="Обычный 3 4 5 4" xfId="3959"/>
    <cellStyle name="Обычный 3 4 6" xfId="1528"/>
    <cellStyle name="Обычный 3 4 6 2" xfId="1529"/>
    <cellStyle name="Обычный 3 4 6 2 2" xfId="2261"/>
    <cellStyle name="Обычный 3 4 6 2 2 2" xfId="4674"/>
    <cellStyle name="Обычный 3 4 6 2 3" xfId="3962"/>
    <cellStyle name="Обычный 3 4 6 3" xfId="2260"/>
    <cellStyle name="Обычный 3 4 6 3 2" xfId="4673"/>
    <cellStyle name="Обычный 3 4 6 4" xfId="3961"/>
    <cellStyle name="Обычный 3 4 7" xfId="1530"/>
    <cellStyle name="Обычный 3 4 7 2" xfId="2262"/>
    <cellStyle name="Обычный 3 4 7 2 2" xfId="4675"/>
    <cellStyle name="Обычный 3 4 7 3" xfId="3963"/>
    <cellStyle name="Обычный 3 4 8" xfId="2237"/>
    <cellStyle name="Обычный 3 4 8 2" xfId="4650"/>
    <cellStyle name="Обычный 3 4 9" xfId="3938"/>
    <cellStyle name="Обычный 3 5" xfId="1531"/>
    <cellStyle name="Обычный 3 5 2" xfId="1532"/>
    <cellStyle name="Обычный 3 5 2 2" xfId="1533"/>
    <cellStyle name="Обычный 3 5 2 2 2" xfId="1534"/>
    <cellStyle name="Обычный 3 5 2 2 2 2" xfId="2265"/>
    <cellStyle name="Обычный 3 5 2 2 2 2 2" xfId="4678"/>
    <cellStyle name="Обычный 3 5 2 2 2 3" xfId="3966"/>
    <cellStyle name="Обычный 3 5 2 2 3" xfId="2264"/>
    <cellStyle name="Обычный 3 5 2 2 3 2" xfId="4677"/>
    <cellStyle name="Обычный 3 5 2 2 4" xfId="3965"/>
    <cellStyle name="Обычный 3 5 2 3" xfId="2263"/>
    <cellStyle name="Обычный 3 5 2 3 2" xfId="4676"/>
    <cellStyle name="Обычный 3 5 2 4" xfId="3964"/>
    <cellStyle name="Обычный 3 5 3" xfId="1535"/>
    <cellStyle name="Обычный 3 5 3 2" xfId="1536"/>
    <cellStyle name="Обычный 3 5 3 2 2" xfId="1537"/>
    <cellStyle name="Обычный 3 5 3 2 2 2" xfId="2268"/>
    <cellStyle name="Обычный 3 5 3 2 2 2 2" xfId="4681"/>
    <cellStyle name="Обычный 3 5 3 2 2 3" xfId="3969"/>
    <cellStyle name="Обычный 3 5 3 2 3" xfId="2267"/>
    <cellStyle name="Обычный 3 5 3 2 3 2" xfId="4680"/>
    <cellStyle name="Обычный 3 5 3 2 4" xfId="3968"/>
    <cellStyle name="Обычный 3 5 3 3" xfId="1538"/>
    <cellStyle name="Обычный 3 5 3 3 2" xfId="2269"/>
    <cellStyle name="Обычный 3 5 3 3 2 2" xfId="4682"/>
    <cellStyle name="Обычный 3 5 3 3 3" xfId="3970"/>
    <cellStyle name="Обычный 3 5 3 4" xfId="2266"/>
    <cellStyle name="Обычный 3 5 3 4 2" xfId="4679"/>
    <cellStyle name="Обычный 3 5 3 5" xfId="3967"/>
    <cellStyle name="Обычный 3 5 4" xfId="1539"/>
    <cellStyle name="Обычный 3 5 4 2" xfId="1540"/>
    <cellStyle name="Обычный 3 5 4 2 2" xfId="2271"/>
    <cellStyle name="Обычный 3 5 4 2 2 2" xfId="4684"/>
    <cellStyle name="Обычный 3 5 4 2 3" xfId="3972"/>
    <cellStyle name="Обычный 3 5 4 3" xfId="2270"/>
    <cellStyle name="Обычный 3 5 4 3 2" xfId="4683"/>
    <cellStyle name="Обычный 3 5 4 4" xfId="3971"/>
    <cellStyle name="Обычный 3 5 5" xfId="1541"/>
    <cellStyle name="Обычный 3 5 5 2" xfId="2272"/>
    <cellStyle name="Обычный 3 5 5 2 2" xfId="4685"/>
    <cellStyle name="Обычный 3 5 5 3" xfId="3973"/>
    <cellStyle name="Обычный 3 6" xfId="1542"/>
    <cellStyle name="Обычный 3 6 2" xfId="1543"/>
    <cellStyle name="Обычный 3 6 2 2" xfId="1544"/>
    <cellStyle name="Обычный 3 6 2 2 2" xfId="1545"/>
    <cellStyle name="Обычный 3 6 2 2 2 2" xfId="2276"/>
    <cellStyle name="Обычный 3 6 2 2 2 2 2" xfId="4689"/>
    <cellStyle name="Обычный 3 6 2 2 2 3" xfId="3977"/>
    <cellStyle name="Обычный 3 6 2 2 3" xfId="2275"/>
    <cellStyle name="Обычный 3 6 2 2 3 2" xfId="4688"/>
    <cellStyle name="Обычный 3 6 2 2 4" xfId="3976"/>
    <cellStyle name="Обычный 3 6 2 3" xfId="1546"/>
    <cellStyle name="Обычный 3 6 2 3 2" xfId="2277"/>
    <cellStyle name="Обычный 3 6 2 3 2 2" xfId="4690"/>
    <cellStyle name="Обычный 3 6 2 3 3" xfId="3978"/>
    <cellStyle name="Обычный 3 6 2 4" xfId="2274"/>
    <cellStyle name="Обычный 3 6 2 4 2" xfId="4687"/>
    <cellStyle name="Обычный 3 6 2 5" xfId="3975"/>
    <cellStyle name="Обычный 3 6 3" xfId="1547"/>
    <cellStyle name="Обычный 3 6 3 2" xfId="1548"/>
    <cellStyle name="Обычный 3 6 3 2 2" xfId="2279"/>
    <cellStyle name="Обычный 3 6 3 2 2 2" xfId="4692"/>
    <cellStyle name="Обычный 3 6 3 2 3" xfId="3980"/>
    <cellStyle name="Обычный 3 6 3 3" xfId="2278"/>
    <cellStyle name="Обычный 3 6 3 3 2" xfId="4691"/>
    <cellStyle name="Обычный 3 6 3 4" xfId="3979"/>
    <cellStyle name="Обычный 3 6 4" xfId="1549"/>
    <cellStyle name="Обычный 3 6 4 2" xfId="2280"/>
    <cellStyle name="Обычный 3 6 4 2 2" xfId="4693"/>
    <cellStyle name="Обычный 3 6 4 3" xfId="3981"/>
    <cellStyle name="Обычный 3 6 5" xfId="2273"/>
    <cellStyle name="Обычный 3 6 5 2" xfId="4686"/>
    <cellStyle name="Обычный 3 6 6" xfId="3974"/>
    <cellStyle name="Обычный 3 7" xfId="1550"/>
    <cellStyle name="Обычный 3 7 2" xfId="1551"/>
    <cellStyle name="Обычный 3 7 2 2" xfId="1552"/>
    <cellStyle name="Обычный 3 7 2 2 2" xfId="2283"/>
    <cellStyle name="Обычный 3 7 2 2 2 2" xfId="4696"/>
    <cellStyle name="Обычный 3 7 2 2 3" xfId="3984"/>
    <cellStyle name="Обычный 3 7 2 3" xfId="2282"/>
    <cellStyle name="Обычный 3 7 2 3 2" xfId="4695"/>
    <cellStyle name="Обычный 3 7 2 4" xfId="3983"/>
    <cellStyle name="Обычный 3 7 3" xfId="1553"/>
    <cellStyle name="Обычный 3 7 3 2" xfId="2284"/>
    <cellStyle name="Обычный 3 7 3 2 2" xfId="4697"/>
    <cellStyle name="Обычный 3 7 3 3" xfId="3985"/>
    <cellStyle name="Обычный 3 7 4" xfId="2281"/>
    <cellStyle name="Обычный 3 7 4 2" xfId="4694"/>
    <cellStyle name="Обычный 3 7 5" xfId="3982"/>
    <cellStyle name="Обычный 3 8" xfId="1554"/>
    <cellStyle name="Обычный 3 8 2" xfId="1555"/>
    <cellStyle name="Обычный 3 8 2 2" xfId="2286"/>
    <cellStyle name="Обычный 3 8 2 2 2" xfId="4699"/>
    <cellStyle name="Обычный 3 8 2 3" xfId="3987"/>
    <cellStyle name="Обычный 3 8 3" xfId="2285"/>
    <cellStyle name="Обычный 3 8 3 2" xfId="4698"/>
    <cellStyle name="Обычный 3 8 4" xfId="3986"/>
    <cellStyle name="Обычный 3 9" xfId="1556"/>
    <cellStyle name="Обычный 3 9 2" xfId="1557"/>
    <cellStyle name="Обычный 3 9 2 2" xfId="2288"/>
    <cellStyle name="Обычный 3 9 2 2 2" xfId="4701"/>
    <cellStyle name="Обычный 3 9 2 3" xfId="3989"/>
    <cellStyle name="Обычный 3 9 3" xfId="2287"/>
    <cellStyle name="Обычный 3 9 3 2" xfId="4700"/>
    <cellStyle name="Обычный 3 9 4" xfId="3988"/>
    <cellStyle name="Обычный 4" xfId="46"/>
    <cellStyle name="Обычный 4 2" xfId="54"/>
    <cellStyle name="Обычный 4 2 2" xfId="72"/>
    <cellStyle name="Обычный 4 2 2 2" xfId="93"/>
    <cellStyle name="Обычный 4 2 2 2 2" xfId="95"/>
    <cellStyle name="Обычный 4 2 2 2 2 2" xfId="239"/>
    <cellStyle name="Обычный 4 2 2 2 2 2 2" xfId="2670"/>
    <cellStyle name="Обычный 4 2 2 2 2 3" xfId="2666"/>
    <cellStyle name="Обычный 4 2 2 2 3" xfId="238"/>
    <cellStyle name="Обычный 4 2 2 2 3 2" xfId="2667"/>
    <cellStyle name="Обычный 4 2 2 2 4" xfId="2665"/>
    <cellStyle name="Обычный 4 2 2 3" xfId="174"/>
    <cellStyle name="Обычный 4 2 2 3 2" xfId="2816"/>
    <cellStyle name="Обычный 4 2 2 4" xfId="2602"/>
    <cellStyle name="Обычный 4 2 3" xfId="88"/>
    <cellStyle name="Обычный 4 2 3 2" xfId="2783"/>
    <cellStyle name="Обычный 4 2 4" xfId="157"/>
    <cellStyle name="Обычный 4 2 4 2" xfId="2668"/>
    <cellStyle name="Обычный 4 2 5" xfId="1559"/>
    <cellStyle name="Обычный 4 2 6" xfId="2585"/>
    <cellStyle name="Обычный 4 3" xfId="70"/>
    <cellStyle name="Обычный 4 3 2" xfId="172"/>
    <cellStyle name="Обычный 4 3 2 2" xfId="2814"/>
    <cellStyle name="Обычный 4 3 3" xfId="1560"/>
    <cellStyle name="Обычный 4 3 4" xfId="2600"/>
    <cellStyle name="Обычный 4 4" xfId="86"/>
    <cellStyle name="Обычный 4 4 2" xfId="1558"/>
    <cellStyle name="Обычный 4 4 3" xfId="2781"/>
    <cellStyle name="Обычный 4 5" xfId="152"/>
    <cellStyle name="Обычный 4 5 2" xfId="2797"/>
    <cellStyle name="Обычный 4 6" xfId="278"/>
    <cellStyle name="Обычный 4 7" xfId="2580"/>
    <cellStyle name="Обычный 5" xfId="48"/>
    <cellStyle name="Обычный 5 2" xfId="1562"/>
    <cellStyle name="Обычный 5 3" xfId="1563"/>
    <cellStyle name="Обычный 5 3 2" xfId="1564"/>
    <cellStyle name="Обычный 5 3 2 2" xfId="1565"/>
    <cellStyle name="Обычный 5 4" xfId="1609"/>
    <cellStyle name="Обычный 5 5" xfId="1561"/>
    <cellStyle name="Обычный 6" xfId="1566"/>
    <cellStyle name="Обычный 6 2" xfId="2289"/>
    <cellStyle name="Обычный 6 2 2" xfId="4702"/>
    <cellStyle name="Обычный 6 3" xfId="3991"/>
    <cellStyle name="Обычный 7" xfId="1567"/>
    <cellStyle name="Обычный 8" xfId="1568"/>
    <cellStyle name="Обычный_Цены Бали" xfId="47"/>
    <cellStyle name="Плохой 2" xfId="1569"/>
    <cellStyle name="Финансовый 2" xfId="50"/>
    <cellStyle name="Финансовый 2 2" xfId="1571"/>
    <cellStyle name="Финансовый 2 3" xfId="1570"/>
    <cellStyle name="Хороший 2" xfId="15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224519</xdr:colOff>
      <xdr:row>0</xdr:row>
      <xdr:rowOff>194582</xdr:rowOff>
    </xdr:from>
    <xdr:to>
      <xdr:col>1</xdr:col>
      <xdr:colOff>1571625</xdr:colOff>
      <xdr:row>3</xdr:row>
      <xdr:rowOff>340031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069" y="194582"/>
          <a:ext cx="1347106" cy="1271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36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36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.beach.house.benoa@melia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grandmirage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eliabali.com/" TargetMode="External"/><Relationship Id="rId4" Type="http://schemas.openxmlformats.org/officeDocument/2006/relationships/hyperlink" Target="http://www.meliabal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</sheetPr>
  <dimension ref="A1:CM121"/>
  <sheetViews>
    <sheetView showGridLines="0" tabSelected="1" topLeftCell="A103" zoomScale="85" zoomScaleNormal="85" workbookViewId="0">
      <selection activeCell="C107" sqref="C107"/>
    </sheetView>
  </sheetViews>
  <sheetFormatPr defaultColWidth="9.1796875" defaultRowHeight="14.5"/>
  <cols>
    <col min="1" max="1" width="3.1796875" style="2" customWidth="1"/>
    <col min="2" max="2" width="49.453125" style="26" customWidth="1"/>
    <col min="3" max="3" width="39.1796875" style="2" customWidth="1"/>
    <col min="4" max="4" width="9.26953125" style="27" customWidth="1"/>
    <col min="5" max="6" width="9.26953125" style="28" customWidth="1"/>
    <col min="7" max="7" width="9.1796875" style="28" customWidth="1"/>
    <col min="8" max="8" width="7" style="28" bestFit="1" customWidth="1"/>
    <col min="9" max="9" width="5" style="28" customWidth="1"/>
    <col min="10" max="10" width="7.26953125" style="28" customWidth="1"/>
    <col min="11" max="11" width="26" style="2" customWidth="1"/>
    <col min="12" max="12" width="17.7265625" style="2" customWidth="1"/>
    <col min="13" max="16384" width="9.1796875" style="2"/>
  </cols>
  <sheetData>
    <row r="1" spans="1:11" ht="58">
      <c r="B1" s="3"/>
      <c r="C1" s="4"/>
      <c r="D1" s="5"/>
      <c r="E1" s="6" t="s">
        <v>12</v>
      </c>
      <c r="F1" s="4"/>
      <c r="G1" s="7"/>
      <c r="H1" s="7"/>
      <c r="I1" s="7"/>
      <c r="J1" s="7"/>
      <c r="K1" s="7" t="s">
        <v>18</v>
      </c>
    </row>
    <row r="2" spans="1:11">
      <c r="B2" s="3"/>
      <c r="C2" s="4"/>
      <c r="D2" s="5"/>
      <c r="E2" s="7"/>
      <c r="F2" s="4"/>
      <c r="G2" s="7"/>
      <c r="H2" s="7"/>
      <c r="I2" s="7"/>
      <c r="J2" s="7"/>
      <c r="K2" s="7" t="s">
        <v>13</v>
      </c>
    </row>
    <row r="3" spans="1:11">
      <c r="B3" s="3"/>
      <c r="C3" s="4"/>
      <c r="D3" s="5"/>
      <c r="E3" s="7"/>
      <c r="F3" s="4"/>
      <c r="G3" s="7"/>
      <c r="H3" s="7"/>
      <c r="I3" s="7"/>
      <c r="J3" s="7"/>
      <c r="K3" s="8" t="s">
        <v>11</v>
      </c>
    </row>
    <row r="4" spans="1:11" ht="43.5">
      <c r="B4" s="3"/>
      <c r="C4" s="4"/>
      <c r="D4" s="5"/>
      <c r="E4" s="9" t="s">
        <v>17</v>
      </c>
      <c r="F4" s="10"/>
      <c r="G4" s="11"/>
      <c r="H4" s="11"/>
      <c r="I4" s="11"/>
      <c r="J4" s="11"/>
      <c r="K4" s="8" t="s">
        <v>14</v>
      </c>
    </row>
    <row r="5" spans="1:11">
      <c r="B5" s="3"/>
      <c r="C5" s="4"/>
      <c r="D5" s="5"/>
      <c r="E5" s="11"/>
      <c r="F5" s="10"/>
      <c r="G5" s="11"/>
      <c r="H5" s="11"/>
      <c r="I5" s="11"/>
      <c r="J5" s="11"/>
      <c r="K5" s="8" t="s">
        <v>15</v>
      </c>
    </row>
    <row r="6" spans="1:11">
      <c r="A6" s="12"/>
      <c r="B6" s="13"/>
      <c r="C6" s="12"/>
      <c r="D6" s="12"/>
      <c r="E6" s="2"/>
      <c r="F6" s="14"/>
      <c r="G6" s="2"/>
      <c r="H6" s="2"/>
      <c r="I6" s="15"/>
      <c r="J6" s="2"/>
      <c r="K6" s="16"/>
    </row>
    <row r="7" spans="1:11" s="19" customFormat="1" ht="15.5">
      <c r="A7" s="17"/>
      <c r="B7" s="17"/>
      <c r="C7" s="118" t="s">
        <v>113</v>
      </c>
      <c r="D7" s="12"/>
      <c r="E7" s="18"/>
      <c r="F7" s="18"/>
      <c r="G7" s="12"/>
      <c r="H7" s="31"/>
      <c r="I7" s="31"/>
      <c r="J7" s="31"/>
      <c r="K7" s="32"/>
    </row>
    <row r="8" spans="1:11" ht="15.5">
      <c r="B8" s="346" t="s">
        <v>96</v>
      </c>
      <c r="C8" s="346"/>
      <c r="D8" s="346"/>
      <c r="E8" s="346"/>
      <c r="F8" s="346"/>
      <c r="G8" s="346"/>
      <c r="H8" s="346"/>
      <c r="I8" s="346"/>
      <c r="J8" s="346"/>
      <c r="K8" s="346"/>
    </row>
    <row r="9" spans="1:11">
      <c r="B9" s="20"/>
      <c r="C9" s="21"/>
      <c r="D9" s="22"/>
      <c r="E9" s="23"/>
      <c r="F9" s="23"/>
      <c r="G9" s="23"/>
      <c r="H9" s="23"/>
      <c r="I9" s="23"/>
      <c r="J9" s="23"/>
      <c r="K9" s="24"/>
    </row>
    <row r="10" spans="1:11">
      <c r="B10" s="347" t="s">
        <v>0</v>
      </c>
      <c r="C10" s="345" t="s">
        <v>1</v>
      </c>
      <c r="D10" s="25" t="s">
        <v>2</v>
      </c>
      <c r="E10" s="345" t="s">
        <v>3</v>
      </c>
      <c r="F10" s="345"/>
      <c r="G10" s="345"/>
      <c r="H10" s="345" t="s">
        <v>4</v>
      </c>
      <c r="I10" s="345"/>
      <c r="J10" s="345"/>
      <c r="K10" s="344" t="s">
        <v>16</v>
      </c>
    </row>
    <row r="11" spans="1:11">
      <c r="B11" s="347"/>
      <c r="C11" s="345"/>
      <c r="D11" s="25" t="s">
        <v>19</v>
      </c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  <c r="K11" s="344"/>
    </row>
    <row r="12" spans="1:11" ht="15.5">
      <c r="B12" s="129" t="s">
        <v>115</v>
      </c>
      <c r="C12" s="130" t="s">
        <v>116</v>
      </c>
      <c r="D12" s="131">
        <v>258</v>
      </c>
      <c r="E12" s="111">
        <v>98</v>
      </c>
      <c r="F12" s="131">
        <v>60</v>
      </c>
      <c r="G12" s="131">
        <v>60</v>
      </c>
      <c r="H12" s="111" t="s">
        <v>43</v>
      </c>
      <c r="I12" s="131"/>
      <c r="J12" s="116"/>
      <c r="K12" s="129" t="s">
        <v>128</v>
      </c>
    </row>
    <row r="13" spans="1:11" ht="15.5">
      <c r="B13" s="132"/>
      <c r="C13" s="133" t="s">
        <v>117</v>
      </c>
      <c r="D13" s="107">
        <v>296</v>
      </c>
      <c r="E13" s="108" t="s">
        <v>51</v>
      </c>
      <c r="F13" s="107" t="s">
        <v>51</v>
      </c>
      <c r="G13" s="107" t="s">
        <v>51</v>
      </c>
      <c r="H13" s="108" t="s">
        <v>43</v>
      </c>
      <c r="I13" s="107"/>
      <c r="J13" s="134"/>
      <c r="K13" s="106"/>
    </row>
    <row r="14" spans="1:11" ht="15.5">
      <c r="B14" s="135" t="s">
        <v>118</v>
      </c>
      <c r="C14" s="133" t="s">
        <v>119</v>
      </c>
      <c r="D14" s="107">
        <v>334</v>
      </c>
      <c r="E14" s="108">
        <v>98</v>
      </c>
      <c r="F14" s="107">
        <v>60</v>
      </c>
      <c r="G14" s="107">
        <v>60</v>
      </c>
      <c r="H14" s="108" t="s">
        <v>43</v>
      </c>
      <c r="I14" s="107"/>
      <c r="J14" s="134"/>
      <c r="K14" s="106"/>
    </row>
    <row r="15" spans="1:11" ht="15.5">
      <c r="B15" s="136"/>
      <c r="C15" s="133" t="s">
        <v>120</v>
      </c>
      <c r="D15" s="107">
        <v>368</v>
      </c>
      <c r="E15" s="108" t="s">
        <v>51</v>
      </c>
      <c r="F15" s="107" t="s">
        <v>51</v>
      </c>
      <c r="G15" s="107" t="s">
        <v>51</v>
      </c>
      <c r="H15" s="108" t="s">
        <v>43</v>
      </c>
      <c r="I15" s="107"/>
      <c r="J15" s="134"/>
      <c r="K15" s="106"/>
    </row>
    <row r="16" spans="1:11" ht="15.5">
      <c r="B16" s="109" t="s">
        <v>121</v>
      </c>
      <c r="C16" s="133" t="s">
        <v>122</v>
      </c>
      <c r="D16" s="107">
        <v>370</v>
      </c>
      <c r="E16" s="108">
        <v>98</v>
      </c>
      <c r="F16" s="107">
        <v>60</v>
      </c>
      <c r="G16" s="107">
        <v>60</v>
      </c>
      <c r="H16" s="108" t="s">
        <v>43</v>
      </c>
      <c r="I16" s="107"/>
      <c r="J16" s="134"/>
      <c r="K16" s="106"/>
    </row>
    <row r="17" spans="2:11" ht="15.5">
      <c r="B17" s="137"/>
      <c r="C17" s="138" t="s">
        <v>123</v>
      </c>
      <c r="D17" s="139">
        <v>738</v>
      </c>
      <c r="E17" s="110">
        <v>98</v>
      </c>
      <c r="F17" s="139">
        <v>60</v>
      </c>
      <c r="G17" s="139">
        <v>60</v>
      </c>
      <c r="H17" s="110" t="s">
        <v>43</v>
      </c>
      <c r="I17" s="139"/>
      <c r="J17" s="140"/>
      <c r="K17" s="141"/>
    </row>
    <row r="18" spans="2:11" ht="15.5">
      <c r="B18" s="129"/>
      <c r="C18" s="130" t="s">
        <v>116</v>
      </c>
      <c r="D18" s="131">
        <v>333</v>
      </c>
      <c r="E18" s="111">
        <v>98</v>
      </c>
      <c r="F18" s="131">
        <v>60</v>
      </c>
      <c r="G18" s="131">
        <v>60</v>
      </c>
      <c r="H18" s="111" t="s">
        <v>43</v>
      </c>
      <c r="I18" s="131"/>
      <c r="J18" s="116"/>
      <c r="K18" s="129" t="s">
        <v>129</v>
      </c>
    </row>
    <row r="19" spans="2:11" ht="15.5">
      <c r="B19" s="132"/>
      <c r="C19" s="133" t="s">
        <v>117</v>
      </c>
      <c r="D19" s="107">
        <v>373</v>
      </c>
      <c r="E19" s="108" t="s">
        <v>51</v>
      </c>
      <c r="F19" s="107" t="s">
        <v>51</v>
      </c>
      <c r="G19" s="107" t="s">
        <v>51</v>
      </c>
      <c r="H19" s="108" t="s">
        <v>43</v>
      </c>
      <c r="I19" s="107"/>
      <c r="J19" s="134"/>
      <c r="K19" s="106"/>
    </row>
    <row r="20" spans="2:11" ht="15.5">
      <c r="B20" s="135"/>
      <c r="C20" s="133" t="s">
        <v>119</v>
      </c>
      <c r="D20" s="107">
        <v>408</v>
      </c>
      <c r="E20" s="108">
        <v>98</v>
      </c>
      <c r="F20" s="107">
        <v>60</v>
      </c>
      <c r="G20" s="107">
        <v>60</v>
      </c>
      <c r="H20" s="108" t="s">
        <v>43</v>
      </c>
      <c r="I20" s="107"/>
      <c r="J20" s="134"/>
      <c r="K20" s="106"/>
    </row>
    <row r="21" spans="2:11" ht="15.5">
      <c r="B21" s="136"/>
      <c r="C21" s="133" t="s">
        <v>120</v>
      </c>
      <c r="D21" s="107">
        <v>448</v>
      </c>
      <c r="E21" s="108" t="s">
        <v>51</v>
      </c>
      <c r="F21" s="107" t="s">
        <v>51</v>
      </c>
      <c r="G21" s="107" t="s">
        <v>51</v>
      </c>
      <c r="H21" s="108" t="s">
        <v>43</v>
      </c>
      <c r="I21" s="107"/>
      <c r="J21" s="134"/>
      <c r="K21" s="106"/>
    </row>
    <row r="22" spans="2:11" ht="15.5">
      <c r="B22" s="109"/>
      <c r="C22" s="133" t="s">
        <v>122</v>
      </c>
      <c r="D22" s="107">
        <v>448</v>
      </c>
      <c r="E22" s="108">
        <v>98</v>
      </c>
      <c r="F22" s="107">
        <v>60</v>
      </c>
      <c r="G22" s="107">
        <v>60</v>
      </c>
      <c r="H22" s="108" t="s">
        <v>43</v>
      </c>
      <c r="I22" s="107"/>
      <c r="J22" s="134"/>
      <c r="K22" s="106"/>
    </row>
    <row r="23" spans="2:11" ht="15.5">
      <c r="B23" s="137"/>
      <c r="C23" s="138" t="s">
        <v>123</v>
      </c>
      <c r="D23" s="139">
        <v>813</v>
      </c>
      <c r="E23" s="110">
        <v>98</v>
      </c>
      <c r="F23" s="139">
        <v>60</v>
      </c>
      <c r="G23" s="139">
        <v>60</v>
      </c>
      <c r="H23" s="110" t="s">
        <v>43</v>
      </c>
      <c r="I23" s="139"/>
      <c r="J23" s="140"/>
      <c r="K23" s="141"/>
    </row>
    <row r="24" spans="2:11" ht="15.5">
      <c r="B24" s="129"/>
      <c r="C24" s="130" t="s">
        <v>116</v>
      </c>
      <c r="D24" s="131">
        <v>259</v>
      </c>
      <c r="E24" s="111">
        <v>98</v>
      </c>
      <c r="F24" s="131">
        <v>60</v>
      </c>
      <c r="G24" s="131">
        <v>60</v>
      </c>
      <c r="H24" s="111" t="s">
        <v>43</v>
      </c>
      <c r="I24" s="131"/>
      <c r="J24" s="116"/>
      <c r="K24" s="129" t="s">
        <v>130</v>
      </c>
    </row>
    <row r="25" spans="2:11" ht="15.5">
      <c r="B25" s="132"/>
      <c r="C25" s="133" t="s">
        <v>117</v>
      </c>
      <c r="D25" s="107">
        <v>297</v>
      </c>
      <c r="E25" s="108" t="s">
        <v>51</v>
      </c>
      <c r="F25" s="107" t="s">
        <v>51</v>
      </c>
      <c r="G25" s="107" t="s">
        <v>51</v>
      </c>
      <c r="H25" s="108" t="s">
        <v>43</v>
      </c>
      <c r="I25" s="107"/>
      <c r="J25" s="134"/>
      <c r="K25" s="106"/>
    </row>
    <row r="26" spans="2:11" ht="15.5">
      <c r="B26" s="135"/>
      <c r="C26" s="133" t="s">
        <v>119</v>
      </c>
      <c r="D26" s="107">
        <v>335</v>
      </c>
      <c r="E26" s="108">
        <v>98</v>
      </c>
      <c r="F26" s="107">
        <v>60</v>
      </c>
      <c r="G26" s="107">
        <v>60</v>
      </c>
      <c r="H26" s="108" t="s">
        <v>43</v>
      </c>
      <c r="I26" s="107"/>
      <c r="J26" s="134"/>
      <c r="K26" s="106"/>
    </row>
    <row r="27" spans="2:11" ht="15.5">
      <c r="B27" s="136"/>
      <c r="C27" s="133" t="s">
        <v>120</v>
      </c>
      <c r="D27" s="107">
        <v>371</v>
      </c>
      <c r="E27" s="108" t="s">
        <v>51</v>
      </c>
      <c r="F27" s="107" t="s">
        <v>51</v>
      </c>
      <c r="G27" s="107" t="s">
        <v>51</v>
      </c>
      <c r="H27" s="108" t="s">
        <v>43</v>
      </c>
      <c r="I27" s="107"/>
      <c r="J27" s="134"/>
      <c r="K27" s="106"/>
    </row>
    <row r="28" spans="2:11" ht="15.5">
      <c r="B28" s="109"/>
      <c r="C28" s="133" t="s">
        <v>122</v>
      </c>
      <c r="D28" s="107">
        <v>372</v>
      </c>
      <c r="E28" s="108">
        <v>98</v>
      </c>
      <c r="F28" s="107">
        <v>60</v>
      </c>
      <c r="G28" s="107">
        <v>60</v>
      </c>
      <c r="H28" s="108" t="s">
        <v>43</v>
      </c>
      <c r="I28" s="107"/>
      <c r="J28" s="134"/>
      <c r="K28" s="106"/>
    </row>
    <row r="29" spans="2:11" ht="15.5">
      <c r="B29" s="137"/>
      <c r="C29" s="138" t="s">
        <v>123</v>
      </c>
      <c r="D29" s="139">
        <v>740</v>
      </c>
      <c r="E29" s="110">
        <v>98</v>
      </c>
      <c r="F29" s="139">
        <v>60</v>
      </c>
      <c r="G29" s="139">
        <v>60</v>
      </c>
      <c r="H29" s="110" t="s">
        <v>43</v>
      </c>
      <c r="I29" s="139"/>
      <c r="J29" s="140"/>
      <c r="K29" s="141"/>
    </row>
    <row r="30" spans="2:11" s="128" customFormat="1" ht="15.5">
      <c r="B30" s="142" t="s">
        <v>124</v>
      </c>
      <c r="C30" s="143"/>
      <c r="D30" s="144"/>
      <c r="E30" s="144"/>
      <c r="F30" s="144"/>
      <c r="G30" s="144"/>
      <c r="H30" s="144"/>
      <c r="I30" s="144"/>
      <c r="J30" s="144"/>
      <c r="K30" s="145"/>
    </row>
    <row r="31" spans="2:11" s="36" customFormat="1" ht="15.5">
      <c r="B31" s="120" t="s">
        <v>114</v>
      </c>
      <c r="C31" s="121"/>
      <c r="D31" s="122"/>
      <c r="E31" s="123"/>
      <c r="F31" s="123"/>
      <c r="G31" s="123"/>
      <c r="H31" s="123"/>
      <c r="I31" s="123"/>
      <c r="J31" s="123"/>
      <c r="K31" s="124"/>
    </row>
    <row r="32" spans="2:11" s="41" customFormat="1" ht="15.5">
      <c r="B32" s="120" t="s">
        <v>127</v>
      </c>
      <c r="C32" s="121"/>
      <c r="D32" s="122"/>
      <c r="E32" s="123"/>
      <c r="F32" s="123"/>
      <c r="G32" s="123"/>
      <c r="H32" s="123"/>
      <c r="I32" s="123"/>
      <c r="J32" s="123"/>
      <c r="K32" s="124"/>
    </row>
    <row r="33" spans="1:91" s="41" customFormat="1" ht="15.5">
      <c r="B33" s="146" t="s">
        <v>126</v>
      </c>
      <c r="C33" s="121"/>
      <c r="D33" s="122"/>
      <c r="E33" s="123"/>
      <c r="F33" s="123"/>
      <c r="G33" s="123"/>
      <c r="H33" s="123"/>
      <c r="I33" s="123"/>
      <c r="J33" s="123"/>
      <c r="K33" s="164"/>
    </row>
    <row r="34" spans="1:91" s="41" customFormat="1" ht="15.5">
      <c r="B34" s="142" t="s">
        <v>137</v>
      </c>
      <c r="C34" s="121"/>
      <c r="D34" s="122"/>
      <c r="E34" s="123"/>
      <c r="F34" s="123"/>
      <c r="G34" s="123"/>
      <c r="H34" s="123"/>
      <c r="I34" s="123"/>
      <c r="J34" s="123"/>
      <c r="K34" s="164"/>
    </row>
    <row r="35" spans="1:91" s="128" customFormat="1" ht="15.5">
      <c r="B35" s="163" t="s">
        <v>138</v>
      </c>
      <c r="C35" s="143"/>
      <c r="D35" s="144"/>
      <c r="E35" s="144"/>
      <c r="F35" s="144"/>
      <c r="G35" s="144"/>
      <c r="H35" s="144"/>
      <c r="I35" s="144"/>
      <c r="J35" s="144"/>
      <c r="K35" s="145"/>
    </row>
    <row r="36" spans="1:91" s="128" customFormat="1" ht="15.5">
      <c r="B36" s="147" t="s">
        <v>125</v>
      </c>
      <c r="C36" s="148"/>
      <c r="D36" s="149"/>
      <c r="E36" s="149"/>
      <c r="F36" s="149"/>
      <c r="G36" s="149"/>
      <c r="H36" s="149"/>
      <c r="I36" s="149"/>
      <c r="J36" s="149"/>
      <c r="K36" s="150"/>
    </row>
    <row r="37" spans="1:91">
      <c r="B37" s="166"/>
      <c r="C37" s="166"/>
      <c r="D37" s="166"/>
      <c r="E37" s="166"/>
      <c r="F37" s="166"/>
      <c r="G37" s="166"/>
      <c r="H37" s="166"/>
      <c r="I37" s="166"/>
      <c r="J37" s="166"/>
      <c r="K37" s="166"/>
    </row>
    <row r="38" spans="1:91" s="36" customFormat="1" ht="15.5">
      <c r="A38" s="275"/>
      <c r="B38" s="280" t="s">
        <v>189</v>
      </c>
      <c r="C38" s="281" t="s">
        <v>190</v>
      </c>
      <c r="D38" s="282">
        <v>103</v>
      </c>
      <c r="E38" s="282">
        <v>58</v>
      </c>
      <c r="F38" s="282">
        <f>+E38</f>
        <v>58</v>
      </c>
      <c r="G38" s="282">
        <v>15</v>
      </c>
      <c r="H38" s="282" t="s">
        <v>191</v>
      </c>
      <c r="I38" s="282"/>
      <c r="J38" s="282"/>
      <c r="K38" s="283" t="s">
        <v>203</v>
      </c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</row>
    <row r="39" spans="1:91" s="36" customFormat="1" ht="15.5">
      <c r="A39" s="275"/>
      <c r="B39" s="284"/>
      <c r="C39" s="285" t="s">
        <v>192</v>
      </c>
      <c r="D39" s="286">
        <v>110</v>
      </c>
      <c r="E39" s="286">
        <v>58</v>
      </c>
      <c r="F39" s="286">
        <f>+E39</f>
        <v>58</v>
      </c>
      <c r="G39" s="286">
        <v>15</v>
      </c>
      <c r="H39" s="286" t="s">
        <v>191</v>
      </c>
      <c r="I39" s="286"/>
      <c r="J39" s="286"/>
      <c r="K39" s="283" t="s">
        <v>204</v>
      </c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</row>
    <row r="40" spans="1:91" s="36" customFormat="1" ht="15.5">
      <c r="A40" s="275"/>
      <c r="B40" s="287" t="s">
        <v>193</v>
      </c>
      <c r="C40" s="285" t="s">
        <v>194</v>
      </c>
      <c r="D40" s="286">
        <v>131</v>
      </c>
      <c r="E40" s="286">
        <v>58</v>
      </c>
      <c r="F40" s="286">
        <f>+E40</f>
        <v>58</v>
      </c>
      <c r="G40" s="286">
        <v>15</v>
      </c>
      <c r="H40" s="286" t="s">
        <v>191</v>
      </c>
      <c r="I40" s="286"/>
      <c r="J40" s="286"/>
      <c r="K40" s="286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</row>
    <row r="41" spans="1:91" s="36" customFormat="1" ht="15.5">
      <c r="A41" s="275"/>
      <c r="B41" s="288" t="s">
        <v>121</v>
      </c>
      <c r="C41" s="285" t="s">
        <v>195</v>
      </c>
      <c r="D41" s="286">
        <v>170</v>
      </c>
      <c r="E41" s="286">
        <v>42</v>
      </c>
      <c r="F41" s="286">
        <v>42</v>
      </c>
      <c r="G41" s="286">
        <v>15</v>
      </c>
      <c r="H41" s="286" t="s">
        <v>191</v>
      </c>
      <c r="I41" s="286"/>
      <c r="J41" s="286"/>
      <c r="K41" s="286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</row>
    <row r="42" spans="1:91" s="41" customFormat="1" ht="15.5">
      <c r="A42" s="276"/>
      <c r="B42" s="289"/>
      <c r="C42" s="285" t="s">
        <v>196</v>
      </c>
      <c r="D42" s="286">
        <v>165</v>
      </c>
      <c r="E42" s="286">
        <v>58</v>
      </c>
      <c r="F42" s="286">
        <v>58</v>
      </c>
      <c r="G42" s="286">
        <v>15</v>
      </c>
      <c r="H42" s="286" t="s">
        <v>191</v>
      </c>
      <c r="I42" s="286"/>
      <c r="J42" s="286"/>
      <c r="K42" s="28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</row>
    <row r="43" spans="1:91" s="278" customFormat="1" ht="15.5">
      <c r="A43" s="277"/>
      <c r="B43" s="290" t="s">
        <v>197</v>
      </c>
      <c r="C43" s="285" t="s">
        <v>198</v>
      </c>
      <c r="D43" s="286">
        <v>154</v>
      </c>
      <c r="E43" s="286">
        <v>78</v>
      </c>
      <c r="F43" s="286">
        <v>66</v>
      </c>
      <c r="G43" s="286" t="s">
        <v>51</v>
      </c>
      <c r="H43" s="286" t="s">
        <v>191</v>
      </c>
      <c r="I43" s="286"/>
      <c r="J43" s="286"/>
      <c r="K43" s="286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</row>
    <row r="44" spans="1:91" s="278" customFormat="1" ht="15.5">
      <c r="A44" s="277"/>
      <c r="B44" s="290"/>
      <c r="C44" s="285" t="s">
        <v>199</v>
      </c>
      <c r="D44" s="286">
        <v>190</v>
      </c>
      <c r="E44" s="286">
        <v>78</v>
      </c>
      <c r="F44" s="286">
        <v>66</v>
      </c>
      <c r="G44" s="286" t="s">
        <v>51</v>
      </c>
      <c r="H44" s="286" t="s">
        <v>191</v>
      </c>
      <c r="I44" s="286"/>
      <c r="J44" s="286"/>
      <c r="K44" s="286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</row>
    <row r="45" spans="1:91" s="278" customFormat="1" ht="15.5">
      <c r="A45" s="277"/>
      <c r="B45" s="290"/>
      <c r="C45" s="285" t="s">
        <v>200</v>
      </c>
      <c r="D45" s="286">
        <v>206</v>
      </c>
      <c r="E45" s="286">
        <v>78</v>
      </c>
      <c r="F45" s="286">
        <v>66</v>
      </c>
      <c r="G45" s="286" t="s">
        <v>51</v>
      </c>
      <c r="H45" s="286" t="s">
        <v>191</v>
      </c>
      <c r="I45" s="286"/>
      <c r="J45" s="286"/>
      <c r="K45" s="286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</row>
    <row r="46" spans="1:91" s="278" customFormat="1" ht="15.5">
      <c r="A46" s="277"/>
      <c r="B46" s="291" t="s">
        <v>201</v>
      </c>
      <c r="C46" s="292" t="s">
        <v>202</v>
      </c>
      <c r="D46" s="293">
        <v>344</v>
      </c>
      <c r="E46" s="293">
        <v>80</v>
      </c>
      <c r="F46" s="293">
        <v>68</v>
      </c>
      <c r="G46" s="293" t="s">
        <v>51</v>
      </c>
      <c r="H46" s="293" t="s">
        <v>191</v>
      </c>
      <c r="I46" s="293"/>
      <c r="J46" s="293"/>
      <c r="K46" s="293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</row>
    <row r="47" spans="1:91" s="36" customFormat="1" ht="15.5">
      <c r="A47" s="275"/>
      <c r="B47" s="280"/>
      <c r="C47" s="281" t="s">
        <v>190</v>
      </c>
      <c r="D47" s="282">
        <v>129</v>
      </c>
      <c r="E47" s="282">
        <v>58</v>
      </c>
      <c r="F47" s="282">
        <f>+E47</f>
        <v>58</v>
      </c>
      <c r="G47" s="282">
        <v>15</v>
      </c>
      <c r="H47" s="282" t="s">
        <v>191</v>
      </c>
      <c r="I47" s="282"/>
      <c r="J47" s="282"/>
      <c r="K47" s="283" t="s">
        <v>205</v>
      </c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</row>
    <row r="48" spans="1:91" s="36" customFormat="1" ht="15.5">
      <c r="A48" s="275"/>
      <c r="B48" s="284"/>
      <c r="C48" s="285" t="s">
        <v>192</v>
      </c>
      <c r="D48" s="286">
        <v>137</v>
      </c>
      <c r="E48" s="286">
        <v>58</v>
      </c>
      <c r="F48" s="286">
        <f>+E48</f>
        <v>58</v>
      </c>
      <c r="G48" s="286">
        <v>15</v>
      </c>
      <c r="H48" s="286" t="s">
        <v>191</v>
      </c>
      <c r="I48" s="286"/>
      <c r="J48" s="286"/>
      <c r="K48" s="283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</row>
    <row r="49" spans="1:91" s="36" customFormat="1" ht="15.5">
      <c r="A49" s="275"/>
      <c r="B49" s="287"/>
      <c r="C49" s="285" t="s">
        <v>194</v>
      </c>
      <c r="D49" s="286">
        <v>158</v>
      </c>
      <c r="E49" s="286">
        <v>58</v>
      </c>
      <c r="F49" s="286">
        <f>+E49</f>
        <v>58</v>
      </c>
      <c r="G49" s="286">
        <v>15</v>
      </c>
      <c r="H49" s="286" t="s">
        <v>191</v>
      </c>
      <c r="I49" s="286"/>
      <c r="J49" s="286"/>
      <c r="K49" s="286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</row>
    <row r="50" spans="1:91" s="36" customFormat="1" ht="15.5">
      <c r="A50" s="275"/>
      <c r="B50" s="288"/>
      <c r="C50" s="285" t="s">
        <v>195</v>
      </c>
      <c r="D50" s="286">
        <v>197</v>
      </c>
      <c r="E50" s="286">
        <v>42</v>
      </c>
      <c r="F50" s="286">
        <v>42</v>
      </c>
      <c r="G50" s="286">
        <v>15</v>
      </c>
      <c r="H50" s="286" t="s">
        <v>191</v>
      </c>
      <c r="I50" s="286"/>
      <c r="J50" s="286"/>
      <c r="K50" s="286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</row>
    <row r="51" spans="1:91" s="41" customFormat="1" ht="15.5">
      <c r="A51" s="276"/>
      <c r="B51" s="289"/>
      <c r="C51" s="285" t="s">
        <v>196</v>
      </c>
      <c r="D51" s="286">
        <v>192</v>
      </c>
      <c r="E51" s="286">
        <v>58</v>
      </c>
      <c r="F51" s="286">
        <v>58</v>
      </c>
      <c r="G51" s="286">
        <v>15</v>
      </c>
      <c r="H51" s="286" t="s">
        <v>191</v>
      </c>
      <c r="I51" s="286"/>
      <c r="J51" s="286"/>
      <c r="K51" s="28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</row>
    <row r="52" spans="1:91" s="278" customFormat="1" ht="15.5">
      <c r="A52" s="277"/>
      <c r="B52" s="290"/>
      <c r="C52" s="285" t="s">
        <v>198</v>
      </c>
      <c r="D52" s="286">
        <v>180</v>
      </c>
      <c r="E52" s="286">
        <v>78</v>
      </c>
      <c r="F52" s="286">
        <v>66</v>
      </c>
      <c r="G52" s="286" t="s">
        <v>51</v>
      </c>
      <c r="H52" s="286" t="s">
        <v>191</v>
      </c>
      <c r="I52" s="286"/>
      <c r="J52" s="286"/>
      <c r="K52" s="286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7"/>
      <c r="CK52" s="277"/>
      <c r="CL52" s="277"/>
      <c r="CM52" s="277"/>
    </row>
    <row r="53" spans="1:91" s="278" customFormat="1" ht="15.5">
      <c r="A53" s="277"/>
      <c r="B53" s="290"/>
      <c r="C53" s="285" t="s">
        <v>199</v>
      </c>
      <c r="D53" s="286">
        <v>216</v>
      </c>
      <c r="E53" s="286">
        <v>78</v>
      </c>
      <c r="F53" s="286">
        <v>66</v>
      </c>
      <c r="G53" s="286" t="s">
        <v>51</v>
      </c>
      <c r="H53" s="286" t="s">
        <v>191</v>
      </c>
      <c r="I53" s="286"/>
      <c r="J53" s="286"/>
      <c r="K53" s="286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</row>
    <row r="54" spans="1:91" s="278" customFormat="1" ht="15.5">
      <c r="A54" s="277"/>
      <c r="B54" s="290"/>
      <c r="C54" s="285" t="s">
        <v>200</v>
      </c>
      <c r="D54" s="286">
        <v>233</v>
      </c>
      <c r="E54" s="286">
        <v>78</v>
      </c>
      <c r="F54" s="286">
        <v>66</v>
      </c>
      <c r="G54" s="286" t="s">
        <v>51</v>
      </c>
      <c r="H54" s="286" t="s">
        <v>191</v>
      </c>
      <c r="I54" s="286"/>
      <c r="J54" s="286"/>
      <c r="K54" s="286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7"/>
      <c r="CJ54" s="277"/>
      <c r="CK54" s="277"/>
      <c r="CL54" s="277"/>
      <c r="CM54" s="277"/>
    </row>
    <row r="55" spans="1:91" s="278" customFormat="1" ht="15.5">
      <c r="A55" s="277"/>
      <c r="B55" s="291" t="s">
        <v>201</v>
      </c>
      <c r="C55" s="292" t="s">
        <v>202</v>
      </c>
      <c r="D55" s="293">
        <v>369</v>
      </c>
      <c r="E55" s="293">
        <v>80</v>
      </c>
      <c r="F55" s="293">
        <v>68</v>
      </c>
      <c r="G55" s="293" t="s">
        <v>51</v>
      </c>
      <c r="H55" s="293" t="s">
        <v>191</v>
      </c>
      <c r="I55" s="293"/>
      <c r="J55" s="293"/>
      <c r="K55" s="293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  <c r="CE55" s="277"/>
      <c r="CF55" s="277"/>
      <c r="CG55" s="277"/>
      <c r="CH55" s="277"/>
      <c r="CI55" s="277"/>
      <c r="CJ55" s="277"/>
      <c r="CK55" s="277"/>
      <c r="CL55" s="277"/>
      <c r="CM55" s="277"/>
    </row>
    <row r="56" spans="1:91" s="279" customFormat="1" ht="15.5">
      <c r="A56" s="237"/>
      <c r="B56" s="294" t="s">
        <v>206</v>
      </c>
      <c r="C56" s="295"/>
      <c r="D56" s="296"/>
      <c r="E56" s="296"/>
      <c r="F56" s="296"/>
      <c r="G56" s="296"/>
      <c r="H56" s="296"/>
      <c r="I56" s="296"/>
      <c r="J56" s="296"/>
      <c r="K56" s="29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37"/>
      <c r="CE56" s="237"/>
      <c r="CF56" s="237"/>
      <c r="CG56" s="237"/>
      <c r="CH56" s="237"/>
      <c r="CI56" s="237"/>
      <c r="CJ56" s="237"/>
      <c r="CK56" s="237"/>
      <c r="CL56" s="237"/>
      <c r="CM56" s="237"/>
    </row>
    <row r="57" spans="1:91" s="279" customFormat="1" ht="15.5">
      <c r="A57" s="237"/>
      <c r="B57" s="294" t="s">
        <v>207</v>
      </c>
      <c r="C57" s="295"/>
      <c r="D57" s="296"/>
      <c r="E57" s="296"/>
      <c r="F57" s="296"/>
      <c r="G57" s="296"/>
      <c r="H57" s="296"/>
      <c r="I57" s="296"/>
      <c r="J57" s="296"/>
      <c r="K57" s="29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  <c r="CB57" s="237"/>
      <c r="CC57" s="237"/>
      <c r="CD57" s="237"/>
      <c r="CE57" s="237"/>
      <c r="CF57" s="237"/>
      <c r="CG57" s="237"/>
      <c r="CH57" s="237"/>
      <c r="CI57" s="237"/>
      <c r="CJ57" s="237"/>
      <c r="CK57" s="237"/>
      <c r="CL57" s="237"/>
      <c r="CM57" s="237"/>
    </row>
    <row r="58" spans="1:91" s="279" customFormat="1" ht="15.5">
      <c r="A58" s="237"/>
      <c r="B58" s="294" t="s">
        <v>208</v>
      </c>
      <c r="C58" s="295"/>
      <c r="D58" s="296"/>
      <c r="E58" s="296"/>
      <c r="F58" s="296"/>
      <c r="G58" s="296"/>
      <c r="H58" s="296"/>
      <c r="I58" s="296"/>
      <c r="J58" s="296"/>
      <c r="K58" s="29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7"/>
      <c r="CL58" s="237"/>
      <c r="CM58" s="237"/>
    </row>
    <row r="59" spans="1:91" s="279" customFormat="1" ht="15.5">
      <c r="A59" s="237"/>
      <c r="B59" s="294" t="s">
        <v>209</v>
      </c>
      <c r="C59" s="295"/>
      <c r="D59" s="296"/>
      <c r="E59" s="296"/>
      <c r="F59" s="296"/>
      <c r="G59" s="296"/>
      <c r="H59" s="296"/>
      <c r="I59" s="296"/>
      <c r="J59" s="296"/>
      <c r="K59" s="29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7"/>
    </row>
    <row r="60" spans="1:91" s="21" customFormat="1" ht="15.5">
      <c r="B60" s="236" t="s">
        <v>233</v>
      </c>
      <c r="C60" s="202"/>
      <c r="D60" s="203"/>
      <c r="E60" s="203"/>
      <c r="F60" s="203"/>
      <c r="G60" s="203"/>
      <c r="H60" s="203"/>
      <c r="I60" s="203"/>
      <c r="J60" s="203"/>
      <c r="K60" s="215"/>
    </row>
    <row r="61" spans="1:91" s="279" customFormat="1" ht="15.5">
      <c r="A61" s="237"/>
      <c r="B61" s="298" t="s">
        <v>210</v>
      </c>
      <c r="C61" s="299"/>
      <c r="D61" s="300"/>
      <c r="E61" s="300"/>
      <c r="F61" s="300"/>
      <c r="G61" s="300"/>
      <c r="H61" s="300"/>
      <c r="I61" s="300"/>
      <c r="J61" s="300" t="s">
        <v>211</v>
      </c>
      <c r="K61" s="301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7"/>
      <c r="CL61" s="237"/>
      <c r="CM61" s="237"/>
    </row>
    <row r="62" spans="1:91" s="36" customFormat="1" ht="15.5">
      <c r="A62" s="275"/>
      <c r="B62" s="280" t="s">
        <v>189</v>
      </c>
      <c r="C62" s="281" t="s">
        <v>190</v>
      </c>
      <c r="D62" s="282">
        <v>101</v>
      </c>
      <c r="E62" s="282">
        <v>58</v>
      </c>
      <c r="F62" s="282">
        <f>+E62</f>
        <v>58</v>
      </c>
      <c r="G62" s="282">
        <v>15</v>
      </c>
      <c r="H62" s="282" t="s">
        <v>191</v>
      </c>
      <c r="I62" s="282"/>
      <c r="J62" s="282"/>
      <c r="K62" s="283" t="s">
        <v>212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75"/>
      <c r="CG62" s="275"/>
      <c r="CH62" s="275"/>
      <c r="CI62" s="275"/>
      <c r="CJ62" s="275"/>
      <c r="CK62" s="275"/>
      <c r="CL62" s="275"/>
      <c r="CM62" s="275"/>
    </row>
    <row r="63" spans="1:91" s="36" customFormat="1" ht="15.5">
      <c r="A63" s="275"/>
      <c r="B63" s="284"/>
      <c r="C63" s="285" t="s">
        <v>192</v>
      </c>
      <c r="D63" s="286">
        <v>109</v>
      </c>
      <c r="E63" s="286">
        <v>58</v>
      </c>
      <c r="F63" s="286">
        <f>+E63</f>
        <v>58</v>
      </c>
      <c r="G63" s="286">
        <v>15</v>
      </c>
      <c r="H63" s="286" t="s">
        <v>191</v>
      </c>
      <c r="I63" s="286"/>
      <c r="J63" s="286"/>
      <c r="K63" s="283" t="s">
        <v>213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</row>
    <row r="64" spans="1:91" s="36" customFormat="1" ht="15.5">
      <c r="A64" s="275"/>
      <c r="B64" s="287" t="s">
        <v>193</v>
      </c>
      <c r="C64" s="285" t="s">
        <v>194</v>
      </c>
      <c r="D64" s="286">
        <v>130</v>
      </c>
      <c r="E64" s="286">
        <v>58</v>
      </c>
      <c r="F64" s="286">
        <f>+E64</f>
        <v>58</v>
      </c>
      <c r="G64" s="286">
        <v>15</v>
      </c>
      <c r="H64" s="286" t="s">
        <v>191</v>
      </c>
      <c r="I64" s="286"/>
      <c r="J64" s="286"/>
      <c r="K64" s="286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</row>
    <row r="65" spans="1:91" s="36" customFormat="1" ht="15.5">
      <c r="A65" s="275"/>
      <c r="B65" s="288" t="s">
        <v>121</v>
      </c>
      <c r="C65" s="285" t="s">
        <v>195</v>
      </c>
      <c r="D65" s="286">
        <v>175</v>
      </c>
      <c r="E65" s="286">
        <v>42</v>
      </c>
      <c r="F65" s="286">
        <v>42</v>
      </c>
      <c r="G65" s="286">
        <v>15</v>
      </c>
      <c r="H65" s="286" t="s">
        <v>191</v>
      </c>
      <c r="I65" s="286"/>
      <c r="J65" s="286"/>
      <c r="K65" s="286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  <c r="CH65" s="275"/>
      <c r="CI65" s="275"/>
      <c r="CJ65" s="275"/>
      <c r="CK65" s="275"/>
      <c r="CL65" s="275"/>
      <c r="CM65" s="275"/>
    </row>
    <row r="66" spans="1:91" s="41" customFormat="1" ht="15.5">
      <c r="A66" s="276"/>
      <c r="B66" s="289"/>
      <c r="C66" s="285" t="s">
        <v>196</v>
      </c>
      <c r="D66" s="286">
        <v>168</v>
      </c>
      <c r="E66" s="286">
        <v>58</v>
      </c>
      <c r="F66" s="286">
        <v>58</v>
      </c>
      <c r="G66" s="286">
        <v>15</v>
      </c>
      <c r="H66" s="286" t="s">
        <v>191</v>
      </c>
      <c r="I66" s="286"/>
      <c r="J66" s="286"/>
      <c r="K66" s="28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</row>
    <row r="67" spans="1:91" s="278" customFormat="1" ht="15.5">
      <c r="A67" s="277"/>
      <c r="B67" s="290" t="s">
        <v>197</v>
      </c>
      <c r="C67" s="285" t="s">
        <v>198</v>
      </c>
      <c r="D67" s="286">
        <v>157</v>
      </c>
      <c r="E67" s="286">
        <v>78</v>
      </c>
      <c r="F67" s="286">
        <v>66</v>
      </c>
      <c r="G67" s="286" t="s">
        <v>51</v>
      </c>
      <c r="H67" s="286" t="s">
        <v>191</v>
      </c>
      <c r="I67" s="286"/>
      <c r="J67" s="286"/>
      <c r="K67" s="286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277"/>
      <c r="CK67" s="277"/>
      <c r="CL67" s="277"/>
      <c r="CM67" s="277"/>
    </row>
    <row r="68" spans="1:91" s="278" customFormat="1" ht="15.5">
      <c r="A68" s="277"/>
      <c r="B68" s="290"/>
      <c r="C68" s="285" t="s">
        <v>199</v>
      </c>
      <c r="D68" s="286">
        <v>193</v>
      </c>
      <c r="E68" s="286">
        <v>78</v>
      </c>
      <c r="F68" s="286">
        <v>66</v>
      </c>
      <c r="G68" s="286" t="s">
        <v>51</v>
      </c>
      <c r="H68" s="286" t="s">
        <v>191</v>
      </c>
      <c r="I68" s="286"/>
      <c r="J68" s="286"/>
      <c r="K68" s="286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</row>
    <row r="69" spans="1:91" s="278" customFormat="1" ht="15.5">
      <c r="A69" s="277"/>
      <c r="B69" s="290"/>
      <c r="C69" s="285" t="s">
        <v>200</v>
      </c>
      <c r="D69" s="286">
        <v>213</v>
      </c>
      <c r="E69" s="286">
        <v>78</v>
      </c>
      <c r="F69" s="286">
        <v>66</v>
      </c>
      <c r="G69" s="286" t="s">
        <v>51</v>
      </c>
      <c r="H69" s="286" t="s">
        <v>191</v>
      </c>
      <c r="I69" s="286"/>
      <c r="J69" s="286"/>
      <c r="K69" s="286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</row>
    <row r="70" spans="1:91" s="278" customFormat="1" ht="15.5">
      <c r="A70" s="277"/>
      <c r="B70" s="291" t="s">
        <v>201</v>
      </c>
      <c r="C70" s="292" t="s">
        <v>202</v>
      </c>
      <c r="D70" s="293">
        <v>360</v>
      </c>
      <c r="E70" s="293">
        <v>80</v>
      </c>
      <c r="F70" s="293">
        <v>68</v>
      </c>
      <c r="G70" s="293" t="s">
        <v>51</v>
      </c>
      <c r="H70" s="293" t="s">
        <v>191</v>
      </c>
      <c r="I70" s="293"/>
      <c r="J70" s="293"/>
      <c r="K70" s="293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</row>
    <row r="71" spans="1:91" s="36" customFormat="1" ht="15.5">
      <c r="A71" s="275"/>
      <c r="B71" s="280"/>
      <c r="C71" s="281" t="s">
        <v>190</v>
      </c>
      <c r="D71" s="282">
        <v>186</v>
      </c>
      <c r="E71" s="282">
        <v>58</v>
      </c>
      <c r="F71" s="282">
        <f>+E71</f>
        <v>58</v>
      </c>
      <c r="G71" s="282">
        <v>15</v>
      </c>
      <c r="H71" s="282" t="s">
        <v>191</v>
      </c>
      <c r="I71" s="282"/>
      <c r="J71" s="282"/>
      <c r="K71" s="283" t="s">
        <v>214</v>
      </c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275"/>
      <c r="BX71" s="275"/>
      <c r="BY71" s="275"/>
      <c r="BZ71" s="275"/>
      <c r="CA71" s="275"/>
      <c r="CB71" s="275"/>
      <c r="CC71" s="275"/>
      <c r="CD71" s="275"/>
      <c r="CE71" s="275"/>
      <c r="CF71" s="275"/>
      <c r="CG71" s="275"/>
      <c r="CH71" s="275"/>
      <c r="CI71" s="275"/>
      <c r="CJ71" s="275"/>
      <c r="CK71" s="275"/>
      <c r="CL71" s="275"/>
      <c r="CM71" s="275"/>
    </row>
    <row r="72" spans="1:91" s="36" customFormat="1" ht="15.5">
      <c r="A72" s="275"/>
      <c r="B72" s="284"/>
      <c r="C72" s="285" t="s">
        <v>192</v>
      </c>
      <c r="D72" s="286">
        <v>195</v>
      </c>
      <c r="E72" s="286">
        <v>58</v>
      </c>
      <c r="F72" s="286">
        <f>+E72</f>
        <v>58</v>
      </c>
      <c r="G72" s="286">
        <v>15</v>
      </c>
      <c r="H72" s="286" t="s">
        <v>191</v>
      </c>
      <c r="I72" s="286"/>
      <c r="J72" s="286"/>
      <c r="K72" s="283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5"/>
    </row>
    <row r="73" spans="1:91" s="36" customFormat="1" ht="15.5">
      <c r="A73" s="275"/>
      <c r="B73" s="287"/>
      <c r="C73" s="285" t="s">
        <v>194</v>
      </c>
      <c r="D73" s="286">
        <v>218</v>
      </c>
      <c r="E73" s="286">
        <v>58</v>
      </c>
      <c r="F73" s="286">
        <f>+E73</f>
        <v>58</v>
      </c>
      <c r="G73" s="286">
        <v>15</v>
      </c>
      <c r="H73" s="286" t="s">
        <v>191</v>
      </c>
      <c r="I73" s="286"/>
      <c r="J73" s="286"/>
      <c r="K73" s="286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5"/>
    </row>
    <row r="74" spans="1:91" s="36" customFormat="1" ht="15.5">
      <c r="A74" s="275"/>
      <c r="B74" s="288"/>
      <c r="C74" s="285" t="s">
        <v>195</v>
      </c>
      <c r="D74" s="286">
        <v>267</v>
      </c>
      <c r="E74" s="286">
        <v>42</v>
      </c>
      <c r="F74" s="286">
        <v>42</v>
      </c>
      <c r="G74" s="286">
        <v>15</v>
      </c>
      <c r="H74" s="286" t="s">
        <v>191</v>
      </c>
      <c r="I74" s="286"/>
      <c r="J74" s="286"/>
      <c r="K74" s="286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  <c r="CH74" s="275"/>
      <c r="CI74" s="275"/>
      <c r="CJ74" s="275"/>
      <c r="CK74" s="275"/>
      <c r="CL74" s="275"/>
      <c r="CM74" s="275"/>
    </row>
    <row r="75" spans="1:91" s="41" customFormat="1" ht="15.5">
      <c r="A75" s="276"/>
      <c r="B75" s="289"/>
      <c r="C75" s="285" t="s">
        <v>196</v>
      </c>
      <c r="D75" s="286">
        <v>258</v>
      </c>
      <c r="E75" s="286">
        <v>58</v>
      </c>
      <c r="F75" s="286">
        <v>58</v>
      </c>
      <c r="G75" s="286">
        <v>15</v>
      </c>
      <c r="H75" s="286" t="s">
        <v>191</v>
      </c>
      <c r="I75" s="286"/>
      <c r="J75" s="286"/>
      <c r="K75" s="28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  <c r="CG75" s="276"/>
      <c r="CH75" s="276"/>
      <c r="CI75" s="276"/>
      <c r="CJ75" s="276"/>
      <c r="CK75" s="276"/>
      <c r="CL75" s="276"/>
      <c r="CM75" s="276"/>
    </row>
    <row r="76" spans="1:91" s="278" customFormat="1" ht="15.5">
      <c r="A76" s="277"/>
      <c r="B76" s="290"/>
      <c r="C76" s="285" t="s">
        <v>198</v>
      </c>
      <c r="D76" s="286">
        <v>246</v>
      </c>
      <c r="E76" s="286">
        <v>78</v>
      </c>
      <c r="F76" s="286">
        <v>66</v>
      </c>
      <c r="G76" s="286" t="s">
        <v>51</v>
      </c>
      <c r="H76" s="286" t="s">
        <v>191</v>
      </c>
      <c r="I76" s="286"/>
      <c r="J76" s="286"/>
      <c r="K76" s="286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</row>
    <row r="77" spans="1:91" s="278" customFormat="1" ht="15.5">
      <c r="A77" s="277"/>
      <c r="B77" s="290"/>
      <c r="C77" s="285" t="s">
        <v>199</v>
      </c>
      <c r="D77" s="286">
        <v>284</v>
      </c>
      <c r="E77" s="286">
        <v>78</v>
      </c>
      <c r="F77" s="286">
        <v>66</v>
      </c>
      <c r="G77" s="286" t="s">
        <v>51</v>
      </c>
      <c r="H77" s="286" t="s">
        <v>191</v>
      </c>
      <c r="I77" s="286"/>
      <c r="J77" s="286"/>
      <c r="K77" s="286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</row>
    <row r="78" spans="1:91" s="278" customFormat="1" ht="15.5">
      <c r="A78" s="277"/>
      <c r="B78" s="290"/>
      <c r="C78" s="285" t="s">
        <v>200</v>
      </c>
      <c r="D78" s="286">
        <v>307</v>
      </c>
      <c r="E78" s="286">
        <v>78</v>
      </c>
      <c r="F78" s="286">
        <v>66</v>
      </c>
      <c r="G78" s="286" t="s">
        <v>51</v>
      </c>
      <c r="H78" s="286" t="s">
        <v>191</v>
      </c>
      <c r="I78" s="286"/>
      <c r="J78" s="286"/>
      <c r="K78" s="286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</row>
    <row r="79" spans="1:91" s="278" customFormat="1" ht="15.5">
      <c r="A79" s="277"/>
      <c r="B79" s="291" t="s">
        <v>201</v>
      </c>
      <c r="C79" s="292" t="s">
        <v>202</v>
      </c>
      <c r="D79" s="293">
        <v>468</v>
      </c>
      <c r="E79" s="293">
        <v>80</v>
      </c>
      <c r="F79" s="293">
        <v>68</v>
      </c>
      <c r="G79" s="293" t="s">
        <v>51</v>
      </c>
      <c r="H79" s="293" t="s">
        <v>191</v>
      </c>
      <c r="I79" s="293"/>
      <c r="J79" s="293"/>
      <c r="K79" s="293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</row>
    <row r="80" spans="1:91" s="279" customFormat="1" ht="15.5">
      <c r="A80" s="237"/>
      <c r="B80" s="294" t="s">
        <v>215</v>
      </c>
      <c r="C80" s="295"/>
      <c r="D80" s="296"/>
      <c r="E80" s="296"/>
      <c r="F80" s="296"/>
      <c r="G80" s="296"/>
      <c r="H80" s="296"/>
      <c r="I80" s="296"/>
      <c r="J80" s="296"/>
      <c r="K80" s="29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  <c r="CK80" s="237"/>
      <c r="CL80" s="237"/>
      <c r="CM80" s="237"/>
    </row>
    <row r="81" spans="1:91" s="279" customFormat="1" ht="15.5">
      <c r="A81" s="237"/>
      <c r="B81" s="294" t="s">
        <v>216</v>
      </c>
      <c r="C81" s="295"/>
      <c r="D81" s="296"/>
      <c r="E81" s="296"/>
      <c r="F81" s="296"/>
      <c r="G81" s="296"/>
      <c r="H81" s="296"/>
      <c r="I81" s="296"/>
      <c r="J81" s="296"/>
      <c r="K81" s="29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237"/>
      <c r="CF81" s="237"/>
      <c r="CG81" s="237"/>
      <c r="CH81" s="237"/>
      <c r="CI81" s="237"/>
      <c r="CJ81" s="237"/>
      <c r="CK81" s="237"/>
      <c r="CL81" s="237"/>
      <c r="CM81" s="237"/>
    </row>
    <row r="82" spans="1:91" s="279" customFormat="1" ht="15.5">
      <c r="A82" s="237"/>
      <c r="B82" s="294" t="s">
        <v>208</v>
      </c>
      <c r="C82" s="295"/>
      <c r="D82" s="296"/>
      <c r="E82" s="296"/>
      <c r="F82" s="296"/>
      <c r="G82" s="296"/>
      <c r="H82" s="296"/>
      <c r="I82" s="296"/>
      <c r="J82" s="296"/>
      <c r="K82" s="29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37"/>
      <c r="BU82" s="237"/>
      <c r="BV82" s="237"/>
      <c r="BW82" s="237"/>
      <c r="BX82" s="237"/>
      <c r="BY82" s="237"/>
      <c r="BZ82" s="237"/>
      <c r="CA82" s="237"/>
      <c r="CB82" s="237"/>
      <c r="CC82" s="237"/>
      <c r="CD82" s="237"/>
      <c r="CE82" s="237"/>
      <c r="CF82" s="237"/>
      <c r="CG82" s="237"/>
      <c r="CH82" s="237"/>
      <c r="CI82" s="237"/>
      <c r="CJ82" s="237"/>
      <c r="CK82" s="237"/>
      <c r="CL82" s="237"/>
      <c r="CM82" s="237"/>
    </row>
    <row r="83" spans="1:91" s="279" customFormat="1" ht="15.5">
      <c r="A83" s="237"/>
      <c r="B83" s="294" t="s">
        <v>209</v>
      </c>
      <c r="C83" s="295"/>
      <c r="D83" s="296"/>
      <c r="E83" s="296"/>
      <c r="F83" s="296"/>
      <c r="G83" s="296"/>
      <c r="H83" s="296"/>
      <c r="I83" s="296"/>
      <c r="J83" s="296"/>
      <c r="K83" s="29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7"/>
      <c r="BR83" s="237"/>
      <c r="BS83" s="237"/>
      <c r="BT83" s="237"/>
      <c r="BU83" s="237"/>
      <c r="BV83" s="237"/>
      <c r="BW83" s="237"/>
      <c r="BX83" s="237"/>
      <c r="BY83" s="237"/>
      <c r="BZ83" s="237"/>
      <c r="CA83" s="237"/>
      <c r="CB83" s="237"/>
      <c r="CC83" s="237"/>
      <c r="CD83" s="237"/>
      <c r="CE83" s="237"/>
      <c r="CF83" s="237"/>
      <c r="CG83" s="237"/>
      <c r="CH83" s="237"/>
      <c r="CI83" s="237"/>
      <c r="CJ83" s="237"/>
      <c r="CK83" s="237"/>
      <c r="CL83" s="237"/>
      <c r="CM83" s="237"/>
    </row>
    <row r="84" spans="1:91" s="279" customFormat="1" ht="15.5">
      <c r="A84" s="237"/>
      <c r="B84" s="294" t="s">
        <v>210</v>
      </c>
      <c r="C84" s="295"/>
      <c r="D84" s="296"/>
      <c r="E84" s="296"/>
      <c r="F84" s="296"/>
      <c r="G84" s="296"/>
      <c r="H84" s="296"/>
      <c r="I84" s="296"/>
      <c r="J84" s="296"/>
      <c r="K84" s="29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7"/>
      <c r="BQ84" s="237"/>
      <c r="BR84" s="237"/>
      <c r="BS84" s="237"/>
      <c r="BT84" s="237"/>
      <c r="BU84" s="237"/>
      <c r="BV84" s="237"/>
      <c r="BW84" s="237"/>
      <c r="BX84" s="237"/>
      <c r="BY84" s="237"/>
      <c r="BZ84" s="237"/>
      <c r="CA84" s="237"/>
      <c r="CB84" s="237"/>
      <c r="CC84" s="237"/>
      <c r="CD84" s="237"/>
      <c r="CE84" s="237"/>
      <c r="CF84" s="237"/>
      <c r="CG84" s="237"/>
      <c r="CH84" s="237"/>
      <c r="CI84" s="237"/>
      <c r="CJ84" s="237"/>
      <c r="CK84" s="237"/>
      <c r="CL84" s="237"/>
      <c r="CM84" s="237"/>
    </row>
    <row r="85" spans="1:91" s="21" customFormat="1" ht="15.5">
      <c r="B85" s="236" t="s">
        <v>234</v>
      </c>
      <c r="C85" s="202"/>
      <c r="D85" s="203"/>
      <c r="E85" s="203"/>
      <c r="F85" s="203"/>
      <c r="G85" s="203"/>
      <c r="H85" s="203"/>
      <c r="I85" s="203"/>
      <c r="J85" s="203"/>
      <c r="K85" s="215"/>
    </row>
    <row r="86" spans="1:91" s="279" customFormat="1" ht="15.5">
      <c r="A86" s="237"/>
      <c r="B86" s="238" t="s">
        <v>217</v>
      </c>
      <c r="C86" s="295"/>
      <c r="D86" s="296"/>
      <c r="E86" s="296"/>
      <c r="F86" s="296"/>
      <c r="G86" s="296"/>
      <c r="H86" s="296"/>
      <c r="I86" s="296"/>
      <c r="J86" s="296"/>
      <c r="K86" s="29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7"/>
      <c r="BO86" s="237"/>
      <c r="BP86" s="237"/>
      <c r="BQ86" s="237"/>
      <c r="BR86" s="237"/>
      <c r="BS86" s="237"/>
      <c r="BT86" s="237"/>
      <c r="BU86" s="237"/>
      <c r="BV86" s="237"/>
      <c r="BW86" s="237"/>
      <c r="BX86" s="237"/>
      <c r="BY86" s="237"/>
      <c r="BZ86" s="237"/>
      <c r="CA86" s="237"/>
      <c r="CB86" s="237"/>
      <c r="CC86" s="237"/>
      <c r="CD86" s="237"/>
      <c r="CE86" s="237"/>
      <c r="CF86" s="237"/>
      <c r="CG86" s="237"/>
      <c r="CH86" s="237"/>
      <c r="CI86" s="237"/>
      <c r="CJ86" s="237"/>
      <c r="CK86" s="237"/>
      <c r="CL86" s="237"/>
      <c r="CM86" s="237"/>
    </row>
    <row r="87" spans="1:91" s="279" customFormat="1" ht="15.5">
      <c r="A87" s="237"/>
      <c r="B87" s="210" t="s">
        <v>218</v>
      </c>
      <c r="C87" s="299"/>
      <c r="D87" s="300"/>
      <c r="E87" s="300"/>
      <c r="F87" s="300"/>
      <c r="G87" s="300"/>
      <c r="H87" s="300"/>
      <c r="I87" s="300"/>
      <c r="J87" s="300" t="s">
        <v>211</v>
      </c>
      <c r="K87" s="301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37"/>
      <c r="BU87" s="237"/>
      <c r="BV87" s="237"/>
      <c r="BW87" s="237"/>
      <c r="BX87" s="237"/>
      <c r="BY87" s="237"/>
      <c r="BZ87" s="237"/>
      <c r="CA87" s="237"/>
      <c r="CB87" s="237"/>
      <c r="CC87" s="237"/>
      <c r="CD87" s="237"/>
      <c r="CE87" s="237"/>
      <c r="CF87" s="237"/>
      <c r="CG87" s="237"/>
      <c r="CH87" s="237"/>
      <c r="CI87" s="237"/>
      <c r="CJ87" s="237"/>
      <c r="CK87" s="237"/>
      <c r="CL87" s="237"/>
      <c r="CM87" s="237"/>
    </row>
    <row r="88" spans="1:91" s="279" customFormat="1" ht="15.5">
      <c r="A88" s="237"/>
      <c r="B88" s="238"/>
      <c r="C88" s="295"/>
      <c r="D88" s="296"/>
      <c r="E88" s="296"/>
      <c r="F88" s="296"/>
      <c r="G88" s="296"/>
      <c r="H88" s="296"/>
      <c r="I88" s="296"/>
      <c r="J88" s="296"/>
      <c r="K88" s="29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37"/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7"/>
      <c r="CF88" s="237"/>
      <c r="CG88" s="237"/>
      <c r="CH88" s="237"/>
      <c r="CI88" s="237"/>
      <c r="CJ88" s="237"/>
      <c r="CK88" s="237"/>
      <c r="CL88" s="237"/>
      <c r="CM88" s="237"/>
    </row>
    <row r="89" spans="1:91" s="21" customFormat="1" ht="15.5">
      <c r="B89" s="176" t="s">
        <v>139</v>
      </c>
      <c r="C89" s="177" t="s">
        <v>140</v>
      </c>
      <c r="D89" s="178">
        <v>80</v>
      </c>
      <c r="E89" s="161">
        <v>40</v>
      </c>
      <c r="F89" s="161">
        <v>15</v>
      </c>
      <c r="G89" s="169">
        <v>15</v>
      </c>
      <c r="H89" s="179" t="s">
        <v>141</v>
      </c>
      <c r="I89" s="180"/>
      <c r="J89" s="179"/>
      <c r="K89" s="152" t="s">
        <v>142</v>
      </c>
    </row>
    <row r="90" spans="1:91" s="21" customFormat="1" ht="15.5">
      <c r="B90" s="181" t="s">
        <v>143</v>
      </c>
      <c r="C90" s="182" t="s">
        <v>144</v>
      </c>
      <c r="D90" s="183">
        <v>91</v>
      </c>
      <c r="E90" s="184">
        <v>40</v>
      </c>
      <c r="F90" s="184">
        <v>15</v>
      </c>
      <c r="G90" s="170">
        <v>15</v>
      </c>
      <c r="H90" s="185" t="s">
        <v>141</v>
      </c>
      <c r="I90" s="186"/>
      <c r="J90" s="185"/>
      <c r="K90" s="114" t="s">
        <v>145</v>
      </c>
    </row>
    <row r="91" spans="1:91" s="21" customFormat="1" ht="15.5">
      <c r="B91" s="188"/>
      <c r="C91" s="189" t="s">
        <v>58</v>
      </c>
      <c r="D91" s="190">
        <v>184</v>
      </c>
      <c r="E91" s="162">
        <v>40</v>
      </c>
      <c r="F91" s="162">
        <v>15</v>
      </c>
      <c r="G91" s="171">
        <v>15</v>
      </c>
      <c r="H91" s="191" t="s">
        <v>141</v>
      </c>
      <c r="I91" s="192"/>
      <c r="J91" s="191"/>
      <c r="K91" s="115"/>
    </row>
    <row r="92" spans="1:91" s="21" customFormat="1" ht="15.5">
      <c r="B92" s="188"/>
      <c r="C92" s="177" t="s">
        <v>140</v>
      </c>
      <c r="D92" s="183">
        <v>105</v>
      </c>
      <c r="E92" s="161">
        <v>40</v>
      </c>
      <c r="F92" s="161">
        <v>15</v>
      </c>
      <c r="G92" s="169">
        <v>15</v>
      </c>
      <c r="H92" s="193" t="s">
        <v>141</v>
      </c>
      <c r="I92" s="185"/>
      <c r="J92" s="194"/>
      <c r="K92" s="212" t="s">
        <v>71</v>
      </c>
    </row>
    <row r="93" spans="1:91" s="21" customFormat="1" ht="15.5">
      <c r="B93" s="188"/>
      <c r="C93" s="182" t="s">
        <v>144</v>
      </c>
      <c r="D93" s="183">
        <v>116</v>
      </c>
      <c r="E93" s="184">
        <v>40</v>
      </c>
      <c r="F93" s="184">
        <v>15</v>
      </c>
      <c r="G93" s="170">
        <v>15</v>
      </c>
      <c r="H93" s="193" t="s">
        <v>141</v>
      </c>
      <c r="I93" s="185"/>
      <c r="J93" s="194"/>
      <c r="K93" s="212"/>
    </row>
    <row r="94" spans="1:91" ht="15.5">
      <c r="B94" s="195"/>
      <c r="C94" s="196" t="s">
        <v>58</v>
      </c>
      <c r="D94" s="197">
        <v>209</v>
      </c>
      <c r="E94" s="198">
        <v>40</v>
      </c>
      <c r="F94" s="198">
        <v>15</v>
      </c>
      <c r="G94" s="171">
        <v>15</v>
      </c>
      <c r="H94" s="199" t="s">
        <v>141</v>
      </c>
      <c r="I94" s="199"/>
      <c r="J94" s="200"/>
      <c r="K94" s="213"/>
    </row>
    <row r="95" spans="1:91" ht="15.5">
      <c r="B95" s="323" t="s">
        <v>146</v>
      </c>
      <c r="C95" s="235"/>
      <c r="D95" s="201"/>
      <c r="E95" s="201"/>
      <c r="F95" s="201"/>
      <c r="G95" s="201"/>
      <c r="H95" s="201"/>
      <c r="I95" s="201"/>
      <c r="J95" s="201"/>
      <c r="K95" s="214"/>
    </row>
    <row r="96" spans="1:91" s="21" customFormat="1" ht="15.5">
      <c r="B96" s="324" t="s">
        <v>147</v>
      </c>
      <c r="C96" s="202"/>
      <c r="D96" s="203"/>
      <c r="E96" s="203"/>
      <c r="F96" s="203"/>
      <c r="G96" s="203"/>
      <c r="H96" s="203"/>
      <c r="I96" s="203"/>
      <c r="J96" s="203"/>
      <c r="K96" s="215"/>
    </row>
    <row r="97" spans="2:11" s="21" customFormat="1" ht="15.5">
      <c r="B97" s="236" t="s">
        <v>173</v>
      </c>
      <c r="C97" s="202"/>
      <c r="D97" s="203"/>
      <c r="E97" s="203"/>
      <c r="F97" s="203"/>
      <c r="G97" s="203"/>
      <c r="H97" s="203"/>
      <c r="I97" s="203"/>
      <c r="J97" s="203"/>
      <c r="K97" s="215"/>
    </row>
    <row r="98" spans="2:11" s="21" customFormat="1" ht="15.5">
      <c r="B98" s="325" t="s">
        <v>148</v>
      </c>
      <c r="C98" s="173"/>
      <c r="D98" s="204"/>
      <c r="E98" s="204"/>
      <c r="F98" s="204"/>
      <c r="G98" s="204"/>
      <c r="H98" s="204"/>
      <c r="I98" s="204"/>
      <c r="J98" s="204"/>
      <c r="K98" s="215"/>
    </row>
    <row r="99" spans="2:11" s="21" customFormat="1" ht="15.5">
      <c r="B99" s="151" t="s">
        <v>149</v>
      </c>
      <c r="C99" s="217" t="s">
        <v>150</v>
      </c>
      <c r="D99" s="218">
        <v>148</v>
      </c>
      <c r="E99" s="218" t="s">
        <v>51</v>
      </c>
      <c r="F99" s="218" t="s">
        <v>51</v>
      </c>
      <c r="G99" s="218" t="s">
        <v>151</v>
      </c>
      <c r="H99" s="218" t="s">
        <v>43</v>
      </c>
      <c r="I99" s="205"/>
      <c r="J99" s="205"/>
      <c r="K99" s="129" t="s">
        <v>152</v>
      </c>
    </row>
    <row r="100" spans="2:11" ht="15.5">
      <c r="B100" s="206" t="s">
        <v>143</v>
      </c>
      <c r="C100" s="217" t="s">
        <v>150</v>
      </c>
      <c r="D100" s="218">
        <v>174</v>
      </c>
      <c r="E100" s="218" t="s">
        <v>51</v>
      </c>
      <c r="F100" s="218" t="s">
        <v>51</v>
      </c>
      <c r="G100" s="218" t="s">
        <v>151</v>
      </c>
      <c r="H100" s="218" t="s">
        <v>43</v>
      </c>
      <c r="I100" s="205"/>
      <c r="J100" s="205"/>
      <c r="K100" s="129" t="s">
        <v>71</v>
      </c>
    </row>
    <row r="101" spans="2:11" ht="15.5">
      <c r="B101" s="151" t="s">
        <v>174</v>
      </c>
      <c r="C101" s="217" t="s">
        <v>150</v>
      </c>
      <c r="D101" s="218">
        <v>149</v>
      </c>
      <c r="E101" s="218" t="s">
        <v>51</v>
      </c>
      <c r="F101" s="218" t="s">
        <v>51</v>
      </c>
      <c r="G101" s="218" t="s">
        <v>151</v>
      </c>
      <c r="H101" s="218" t="s">
        <v>43</v>
      </c>
      <c r="I101" s="205"/>
      <c r="J101" s="205"/>
      <c r="K101" s="216" t="s">
        <v>145</v>
      </c>
    </row>
    <row r="102" spans="2:11" ht="15.5">
      <c r="B102" s="119" t="s">
        <v>153</v>
      </c>
      <c r="C102" s="113"/>
      <c r="D102" s="108"/>
      <c r="E102" s="108"/>
      <c r="F102" s="108"/>
      <c r="G102" s="108"/>
      <c r="H102" s="108"/>
      <c r="I102" s="108"/>
      <c r="J102" s="108"/>
      <c r="K102" s="187"/>
    </row>
    <row r="103" spans="2:11" ht="15.5">
      <c r="B103" s="146" t="s">
        <v>154</v>
      </c>
      <c r="C103" s="143"/>
      <c r="D103" s="144"/>
      <c r="E103" s="144"/>
      <c r="F103" s="144"/>
      <c r="G103" s="144"/>
      <c r="H103" s="144"/>
      <c r="I103" s="144"/>
      <c r="J103" s="144"/>
      <c r="K103" s="165"/>
    </row>
    <row r="104" spans="2:11" s="174" customFormat="1" ht="15.5">
      <c r="B104" s="146" t="s">
        <v>146</v>
      </c>
      <c r="C104" s="143"/>
      <c r="D104" s="144"/>
      <c r="E104" s="144"/>
      <c r="F104" s="144"/>
      <c r="G104" s="144"/>
      <c r="H104" s="144"/>
      <c r="I104" s="144"/>
      <c r="J104" s="144"/>
      <c r="K104" s="165"/>
    </row>
    <row r="105" spans="2:11" s="174" customFormat="1" ht="15.5">
      <c r="B105" s="146" t="s">
        <v>147</v>
      </c>
      <c r="C105" s="143"/>
      <c r="D105" s="144"/>
      <c r="E105" s="144"/>
      <c r="F105" s="144"/>
      <c r="G105" s="144"/>
      <c r="H105" s="144"/>
      <c r="I105" s="144"/>
      <c r="J105" s="144"/>
      <c r="K105" s="165"/>
    </row>
    <row r="106" spans="2:11" s="175" customFormat="1" ht="15.5">
      <c r="B106" s="146" t="s">
        <v>148</v>
      </c>
      <c r="C106" s="143"/>
      <c r="D106" s="144"/>
      <c r="E106" s="144"/>
      <c r="F106" s="144"/>
      <c r="G106" s="144"/>
      <c r="H106" s="144"/>
      <c r="I106" s="144"/>
      <c r="J106" s="144"/>
      <c r="K106" s="165"/>
    </row>
    <row r="107" spans="2:11" s="175" customFormat="1" ht="15.5">
      <c r="B107" s="146" t="s">
        <v>155</v>
      </c>
      <c r="C107" s="143"/>
      <c r="D107" s="144"/>
      <c r="E107" s="144"/>
      <c r="F107" s="144"/>
      <c r="G107" s="144"/>
      <c r="H107" s="144"/>
      <c r="I107" s="144"/>
      <c r="J107" s="144"/>
      <c r="K107" s="165"/>
    </row>
    <row r="108" spans="2:11" s="21" customFormat="1" ht="15.5">
      <c r="B108" s="236" t="s">
        <v>173</v>
      </c>
      <c r="C108" s="202"/>
      <c r="D108" s="203"/>
      <c r="E108" s="203"/>
      <c r="F108" s="203"/>
      <c r="G108" s="203"/>
      <c r="H108" s="203"/>
      <c r="I108" s="203"/>
      <c r="J108" s="203"/>
      <c r="K108" s="215"/>
    </row>
    <row r="109" spans="2:11" ht="15.5">
      <c r="B109" s="207" t="s">
        <v>156</v>
      </c>
      <c r="C109" s="208"/>
      <c r="D109" s="203"/>
      <c r="E109" s="203"/>
      <c r="F109" s="203"/>
      <c r="G109" s="203"/>
      <c r="H109" s="203"/>
      <c r="I109" s="203"/>
      <c r="J109" s="203"/>
      <c r="K109" s="209"/>
    </row>
    <row r="110" spans="2:11" ht="15.5">
      <c r="B110" s="207" t="s">
        <v>157</v>
      </c>
      <c r="C110" s="208"/>
      <c r="D110" s="203"/>
      <c r="E110" s="203"/>
      <c r="F110" s="203"/>
      <c r="G110" s="203"/>
      <c r="H110" s="203"/>
      <c r="I110" s="203"/>
      <c r="J110" s="203"/>
      <c r="K110" s="209"/>
    </row>
    <row r="111" spans="2:11" ht="15.5">
      <c r="B111" s="210" t="s">
        <v>158</v>
      </c>
      <c r="C111" s="148"/>
      <c r="D111" s="149"/>
      <c r="E111" s="149"/>
      <c r="F111" s="149"/>
      <c r="G111" s="149"/>
      <c r="H111" s="149"/>
      <c r="I111" s="149"/>
      <c r="J111" s="149"/>
      <c r="K111" s="211"/>
    </row>
    <row r="112" spans="2:11" ht="15.5">
      <c r="B112" s="238"/>
      <c r="C112" s="143"/>
      <c r="D112" s="144"/>
      <c r="E112" s="144"/>
      <c r="F112" s="144"/>
      <c r="G112" s="144"/>
      <c r="H112" s="144"/>
      <c r="I112" s="144"/>
      <c r="J112" s="144"/>
      <c r="K112" s="165"/>
    </row>
    <row r="113" spans="2:11" ht="15.5">
      <c r="B113" s="269" t="s">
        <v>178</v>
      </c>
      <c r="C113" s="257" t="s">
        <v>179</v>
      </c>
      <c r="D113" s="258">
        <v>106</v>
      </c>
      <c r="E113" s="259">
        <v>34</v>
      </c>
      <c r="F113" s="259">
        <v>18</v>
      </c>
      <c r="G113" s="259">
        <v>8</v>
      </c>
      <c r="H113" s="260" t="s">
        <v>43</v>
      </c>
      <c r="I113" s="240"/>
      <c r="J113" s="239"/>
      <c r="K113" s="272" t="s">
        <v>180</v>
      </c>
    </row>
    <row r="114" spans="2:11" ht="15.5">
      <c r="B114" s="270" t="s">
        <v>181</v>
      </c>
      <c r="C114" s="261" t="s">
        <v>182</v>
      </c>
      <c r="D114" s="262">
        <v>148</v>
      </c>
      <c r="E114" s="263">
        <v>34</v>
      </c>
      <c r="F114" s="263">
        <v>18</v>
      </c>
      <c r="G114" s="263">
        <v>8</v>
      </c>
      <c r="H114" s="264" t="s">
        <v>43</v>
      </c>
      <c r="I114" s="242"/>
      <c r="J114" s="241"/>
      <c r="K114" s="273" t="s">
        <v>183</v>
      </c>
    </row>
    <row r="115" spans="2:11" ht="15.5">
      <c r="B115" s="271" t="s">
        <v>184</v>
      </c>
      <c r="C115" s="265" t="s">
        <v>185</v>
      </c>
      <c r="D115" s="266">
        <v>379</v>
      </c>
      <c r="E115" s="267">
        <v>34</v>
      </c>
      <c r="F115" s="267">
        <v>18</v>
      </c>
      <c r="G115" s="267">
        <v>8</v>
      </c>
      <c r="H115" s="268" t="s">
        <v>43</v>
      </c>
      <c r="I115" s="245"/>
      <c r="J115" s="244"/>
      <c r="K115" s="274"/>
    </row>
    <row r="116" spans="2:11" ht="15.5">
      <c r="B116" s="247"/>
      <c r="C116" s="257" t="s">
        <v>179</v>
      </c>
      <c r="D116" s="258">
        <v>136</v>
      </c>
      <c r="E116" s="259">
        <v>34</v>
      </c>
      <c r="F116" s="259">
        <v>18</v>
      </c>
      <c r="G116" s="259">
        <v>8</v>
      </c>
      <c r="H116" s="260" t="s">
        <v>43</v>
      </c>
      <c r="I116" s="240"/>
      <c r="J116" s="239"/>
      <c r="K116" s="272" t="s">
        <v>186</v>
      </c>
    </row>
    <row r="117" spans="2:11" ht="15.5">
      <c r="B117" s="247"/>
      <c r="C117" s="261" t="s">
        <v>182</v>
      </c>
      <c r="D117" s="262">
        <v>177</v>
      </c>
      <c r="E117" s="263">
        <v>34</v>
      </c>
      <c r="F117" s="263">
        <v>18</v>
      </c>
      <c r="G117" s="263">
        <v>8</v>
      </c>
      <c r="H117" s="264" t="s">
        <v>43</v>
      </c>
      <c r="I117" s="242"/>
      <c r="J117" s="241"/>
      <c r="K117" s="243"/>
    </row>
    <row r="118" spans="2:11" ht="15.5">
      <c r="B118" s="247" t="s">
        <v>238</v>
      </c>
      <c r="C118" s="265" t="s">
        <v>185</v>
      </c>
      <c r="D118" s="266">
        <v>410</v>
      </c>
      <c r="E118" s="267">
        <v>34</v>
      </c>
      <c r="F118" s="267">
        <v>18</v>
      </c>
      <c r="G118" s="267">
        <v>8</v>
      </c>
      <c r="H118" s="268" t="s">
        <v>43</v>
      </c>
      <c r="I118" s="245"/>
      <c r="J118" s="244"/>
      <c r="K118" s="246"/>
    </row>
    <row r="119" spans="2:11" ht="15.5">
      <c r="B119" s="236" t="s">
        <v>188</v>
      </c>
      <c r="C119" s="248"/>
      <c r="D119" s="249"/>
      <c r="E119" s="249"/>
      <c r="F119" s="249"/>
      <c r="G119" s="250"/>
      <c r="H119" s="251"/>
      <c r="I119" s="251"/>
      <c r="J119" s="251"/>
      <c r="K119" s="252"/>
    </row>
    <row r="120" spans="2:11" ht="15.5">
      <c r="B120" s="333" t="s">
        <v>239</v>
      </c>
      <c r="C120" s="248"/>
      <c r="D120" s="249"/>
      <c r="E120" s="249"/>
      <c r="F120" s="249"/>
      <c r="G120" s="250"/>
      <c r="H120" s="251"/>
      <c r="I120" s="251"/>
      <c r="J120" s="251"/>
      <c r="K120" s="252"/>
    </row>
    <row r="121" spans="2:11" ht="15.5">
      <c r="B121" s="334" t="s">
        <v>187</v>
      </c>
      <c r="C121" s="253"/>
      <c r="D121" s="254"/>
      <c r="E121" s="254"/>
      <c r="F121" s="254"/>
      <c r="G121" s="254"/>
      <c r="H121" s="255"/>
      <c r="I121" s="255"/>
      <c r="J121" s="255"/>
      <c r="K121" s="256"/>
    </row>
  </sheetData>
  <sheetProtection selectLockedCells="1" sort="0" autoFilter="0" pivotTables="0" selectUnlockedCells="1"/>
  <dataConsolidate/>
  <customSheetViews>
    <customSheetView guid="{8BA1FFD2-5ACB-436F-8C89-F732B330110B}" hiddenRows="1">
      <pane xSplit="10" ySplit="14" topLeftCell="K15" activePane="bottomRight" state="frozen"/>
      <selection pane="bottomRight" activeCell="A16" sqref="A16"/>
      <pageMargins left="0.25" right="0.25" top="0.75" bottom="0.75" header="0.3" footer="0.3"/>
      <pageSetup paperSize="9" orientation="portrait" r:id="rId1"/>
      <headerFooter alignWithMargins="0"/>
    </customSheetView>
  </customSheetViews>
  <mergeCells count="6">
    <mergeCell ref="K10:K11"/>
    <mergeCell ref="H10:J10"/>
    <mergeCell ref="B8:K8"/>
    <mergeCell ref="B10:B11"/>
    <mergeCell ref="C10:C11"/>
    <mergeCell ref="E10:G10"/>
  </mergeCells>
  <phoneticPr fontId="9" type="noConversion"/>
  <hyperlinks>
    <hyperlink ref="B90" r:id="rId2"/>
    <hyperlink ref="B114" r:id="rId3"/>
    <hyperlink ref="B40" r:id="rId4"/>
    <hyperlink ref="B64" r:id="rId5"/>
  </hyperlinks>
  <pageMargins left="0.25" right="0.25" top="0.75" bottom="0.75" header="0.3" footer="0.3"/>
  <pageSetup paperSize="9" orientation="portrait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E21" sqref="E21"/>
    </sheetView>
  </sheetViews>
  <sheetFormatPr defaultColWidth="9.1796875" defaultRowHeight="12.5"/>
  <cols>
    <col min="1" max="1" width="15.81640625" style="1" customWidth="1"/>
    <col min="2" max="2" width="21.1796875" style="1" customWidth="1"/>
    <col min="3" max="3" width="22.26953125" style="1" customWidth="1"/>
    <col min="4" max="4" width="11.7265625" style="34" customWidth="1"/>
    <col min="5" max="5" width="10.7265625" style="1" customWidth="1"/>
    <col min="6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81</v>
      </c>
    </row>
    <row r="5" spans="1:4">
      <c r="A5" s="1" t="s">
        <v>23</v>
      </c>
      <c r="B5" s="1" t="s">
        <v>110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55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61" t="s">
        <v>35</v>
      </c>
      <c r="B13" s="62" t="s">
        <v>36</v>
      </c>
      <c r="C13" s="55" t="s">
        <v>37</v>
      </c>
      <c r="D13" s="63">
        <v>44606</v>
      </c>
    </row>
    <row r="14" spans="1:4">
      <c r="A14" s="51"/>
      <c r="B14" s="46"/>
      <c r="C14" s="30"/>
      <c r="D14" s="44">
        <v>44651</v>
      </c>
    </row>
    <row r="15" spans="1:4">
      <c r="A15" s="85" t="s">
        <v>44</v>
      </c>
      <c r="B15" s="53" t="s">
        <v>111</v>
      </c>
      <c r="C15" s="95" t="s">
        <v>38</v>
      </c>
      <c r="D15" s="57">
        <v>38</v>
      </c>
    </row>
    <row r="16" spans="1:4">
      <c r="A16" s="85" t="s">
        <v>45</v>
      </c>
      <c r="B16" s="53" t="s">
        <v>111</v>
      </c>
      <c r="C16" s="97" t="s">
        <v>39</v>
      </c>
      <c r="D16" s="57">
        <f>+D15</f>
        <v>38</v>
      </c>
    </row>
    <row r="17" spans="1:4">
      <c r="A17" s="85" t="s">
        <v>44</v>
      </c>
      <c r="B17" s="53" t="s">
        <v>111</v>
      </c>
      <c r="C17" s="98" t="s">
        <v>40</v>
      </c>
      <c r="D17" s="57">
        <f>+D15+24</f>
        <v>62</v>
      </c>
    </row>
    <row r="18" spans="1:4">
      <c r="A18" s="85" t="s">
        <v>44</v>
      </c>
      <c r="B18" s="102" t="s">
        <v>111</v>
      </c>
      <c r="C18" s="97" t="s">
        <v>41</v>
      </c>
      <c r="D18" s="104">
        <f>+D15+28</f>
        <v>66</v>
      </c>
    </row>
    <row r="19" spans="1:4">
      <c r="A19" s="84" t="s">
        <v>44</v>
      </c>
      <c r="B19" s="46" t="s">
        <v>111</v>
      </c>
      <c r="C19" s="99" t="s">
        <v>42</v>
      </c>
      <c r="D19" s="47">
        <f>+D15+14</f>
        <v>52</v>
      </c>
    </row>
    <row r="20" spans="1:4" s="35" customFormat="1" ht="14.5">
      <c r="A20" s="68"/>
      <c r="D20" s="50"/>
    </row>
    <row r="21" spans="1:4" s="35" customFormat="1" ht="14.5">
      <c r="A21" s="66"/>
      <c r="D21" s="50"/>
    </row>
    <row r="22" spans="1:4" s="35" customFormat="1" ht="14.5">
      <c r="A22" s="29" t="s">
        <v>100</v>
      </c>
      <c r="D22" s="50"/>
    </row>
    <row r="23" spans="1:4" s="35" customFormat="1" ht="14.5">
      <c r="A23" s="66"/>
      <c r="D23" s="50"/>
    </row>
    <row r="24" spans="1:4" s="35" customFormat="1" ht="14.5">
      <c r="A24" s="66"/>
      <c r="D24" s="50"/>
    </row>
    <row r="25" spans="1:4" s="35" customFormat="1" ht="14.5">
      <c r="A25" s="67"/>
      <c r="D25" s="50"/>
    </row>
    <row r="26" spans="1:4" s="35" customFormat="1" ht="14.5">
      <c r="A26" s="67"/>
      <c r="D26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4"/>
  <sheetViews>
    <sheetView showGridLines="0" workbookViewId="0"/>
  </sheetViews>
  <sheetFormatPr defaultColWidth="9.1796875" defaultRowHeight="12.5"/>
  <cols>
    <col min="1" max="1" width="18.26953125" style="1" customWidth="1"/>
    <col min="2" max="2" width="24.81640625" style="1" customWidth="1"/>
    <col min="3" max="3" width="19.26953125" style="1" customWidth="1"/>
    <col min="4" max="6" width="11.7265625" style="1" customWidth="1"/>
    <col min="7" max="7" width="11.26953125" style="1" customWidth="1"/>
    <col min="8" max="8" width="12.453125" style="1" customWidth="1"/>
    <col min="9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72</v>
      </c>
    </row>
    <row r="5" spans="1:4" ht="15.5">
      <c r="A5" s="1" t="s">
        <v>23</v>
      </c>
      <c r="B5" s="83" t="s">
        <v>83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55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73" t="s">
        <v>35</v>
      </c>
      <c r="B13" s="71" t="s">
        <v>36</v>
      </c>
      <c r="C13" s="71" t="s">
        <v>37</v>
      </c>
      <c r="D13" s="78">
        <v>44597</v>
      </c>
    </row>
    <row r="14" spans="1:4">
      <c r="A14" s="43"/>
      <c r="B14" s="74"/>
      <c r="C14" s="74"/>
      <c r="D14" s="79">
        <v>44651</v>
      </c>
    </row>
    <row r="15" spans="1:4">
      <c r="A15" s="75" t="s">
        <v>44</v>
      </c>
      <c r="B15" s="75" t="s">
        <v>84</v>
      </c>
      <c r="C15" s="75" t="s">
        <v>38</v>
      </c>
      <c r="D15" s="80">
        <v>215</v>
      </c>
    </row>
    <row r="16" spans="1:4">
      <c r="A16" s="43" t="s">
        <v>45</v>
      </c>
      <c r="B16" s="76" t="s">
        <v>84</v>
      </c>
      <c r="C16" s="76" t="s">
        <v>39</v>
      </c>
      <c r="D16" s="80">
        <f>+D15</f>
        <v>215</v>
      </c>
    </row>
    <row r="17" spans="1:4">
      <c r="A17" s="43" t="s">
        <v>44</v>
      </c>
      <c r="B17" s="76" t="s">
        <v>84</v>
      </c>
      <c r="C17" s="76" t="s">
        <v>40</v>
      </c>
      <c r="D17" s="80">
        <f>+D15+45</f>
        <v>260</v>
      </c>
    </row>
    <row r="18" spans="1:4">
      <c r="A18" s="43" t="s">
        <v>44</v>
      </c>
      <c r="B18" s="76" t="s">
        <v>84</v>
      </c>
      <c r="C18" s="76" t="s">
        <v>41</v>
      </c>
      <c r="D18" s="80">
        <f>+D15+45</f>
        <v>260</v>
      </c>
    </row>
    <row r="19" spans="1:4">
      <c r="A19" s="77" t="s">
        <v>44</v>
      </c>
      <c r="B19" s="77" t="s">
        <v>84</v>
      </c>
      <c r="C19" s="77" t="s">
        <v>42</v>
      </c>
      <c r="D19" s="81">
        <f>+D15+18</f>
        <v>233</v>
      </c>
    </row>
    <row r="20" spans="1:4">
      <c r="A20" s="75" t="s">
        <v>49</v>
      </c>
      <c r="B20" s="75" t="s">
        <v>93</v>
      </c>
      <c r="C20" s="75" t="s">
        <v>38</v>
      </c>
      <c r="D20" s="80">
        <v>247</v>
      </c>
    </row>
    <row r="21" spans="1:4">
      <c r="A21" s="43" t="s">
        <v>49</v>
      </c>
      <c r="B21" s="76" t="s">
        <v>93</v>
      </c>
      <c r="C21" s="76" t="s">
        <v>39</v>
      </c>
      <c r="D21" s="80">
        <f>+D20</f>
        <v>247</v>
      </c>
    </row>
    <row r="22" spans="1:4">
      <c r="A22" s="43" t="s">
        <v>49</v>
      </c>
      <c r="B22" s="76" t="s">
        <v>93</v>
      </c>
      <c r="C22" s="76" t="s">
        <v>40</v>
      </c>
      <c r="D22" s="80">
        <f>+D20+45</f>
        <v>292</v>
      </c>
    </row>
    <row r="23" spans="1:4">
      <c r="A23" s="43" t="s">
        <v>49</v>
      </c>
      <c r="B23" s="76" t="s">
        <v>93</v>
      </c>
      <c r="C23" s="76" t="s">
        <v>41</v>
      </c>
      <c r="D23" s="80">
        <f>+D20+45</f>
        <v>292</v>
      </c>
    </row>
    <row r="24" spans="1:4">
      <c r="A24" s="77" t="s">
        <v>49</v>
      </c>
      <c r="B24" s="77" t="s">
        <v>93</v>
      </c>
      <c r="C24" s="77" t="s">
        <v>42</v>
      </c>
      <c r="D24" s="81">
        <f>+D20+18</f>
        <v>265</v>
      </c>
    </row>
    <row r="25" spans="1:4">
      <c r="A25" s="43" t="s">
        <v>49</v>
      </c>
      <c r="B25" s="76" t="s">
        <v>94</v>
      </c>
      <c r="C25" s="76" t="s">
        <v>38</v>
      </c>
      <c r="D25" s="80">
        <v>280</v>
      </c>
    </row>
    <row r="26" spans="1:4">
      <c r="A26" s="37" t="s">
        <v>49</v>
      </c>
      <c r="B26" s="77" t="s">
        <v>94</v>
      </c>
      <c r="C26" s="77" t="s">
        <v>40</v>
      </c>
      <c r="D26" s="81">
        <f>+D25+45</f>
        <v>325</v>
      </c>
    </row>
    <row r="27" spans="1:4">
      <c r="A27" s="75" t="s">
        <v>49</v>
      </c>
      <c r="B27" s="75" t="s">
        <v>104</v>
      </c>
      <c r="C27" s="75" t="s">
        <v>38</v>
      </c>
      <c r="D27" s="80">
        <v>347</v>
      </c>
    </row>
    <row r="28" spans="1:4">
      <c r="A28" s="43" t="s">
        <v>49</v>
      </c>
      <c r="B28" s="76" t="s">
        <v>104</v>
      </c>
      <c r="C28" s="76" t="s">
        <v>39</v>
      </c>
      <c r="D28" s="80">
        <f>+D27</f>
        <v>347</v>
      </c>
    </row>
    <row r="29" spans="1:4">
      <c r="A29" s="43" t="s">
        <v>49</v>
      </c>
      <c r="B29" s="76" t="s">
        <v>104</v>
      </c>
      <c r="C29" s="76" t="s">
        <v>40</v>
      </c>
      <c r="D29" s="80">
        <f>+D27+45</f>
        <v>392</v>
      </c>
    </row>
    <row r="30" spans="1:4">
      <c r="A30" s="43" t="s">
        <v>49</v>
      </c>
      <c r="B30" s="76" t="s">
        <v>104</v>
      </c>
      <c r="C30" s="76" t="s">
        <v>41</v>
      </c>
      <c r="D30" s="80">
        <f>+D27+45</f>
        <v>392</v>
      </c>
    </row>
    <row r="31" spans="1:4">
      <c r="A31" s="77" t="s">
        <v>49</v>
      </c>
      <c r="B31" s="77" t="s">
        <v>104</v>
      </c>
      <c r="C31" s="77" t="s">
        <v>42</v>
      </c>
      <c r="D31" s="81">
        <f>+D27+18</f>
        <v>365</v>
      </c>
    </row>
    <row r="32" spans="1:4" ht="13">
      <c r="A32" s="82"/>
    </row>
    <row r="33" spans="1:1">
      <c r="A33" s="72" t="s">
        <v>85</v>
      </c>
    </row>
    <row r="34" spans="1:1" ht="14.5">
      <c r="A34" s="38" t="s">
        <v>86</v>
      </c>
    </row>
    <row r="35" spans="1:1" ht="14.5">
      <c r="A35" s="38" t="s">
        <v>87</v>
      </c>
    </row>
    <row r="36" spans="1:1" ht="14.5">
      <c r="A36" s="70" t="s">
        <v>88</v>
      </c>
    </row>
    <row r="37" spans="1:1" ht="14.5">
      <c r="A37" s="38" t="s">
        <v>95</v>
      </c>
    </row>
    <row r="38" spans="1:1" ht="14.5">
      <c r="A38" s="70" t="s">
        <v>89</v>
      </c>
    </row>
    <row r="39" spans="1:1" ht="14.5">
      <c r="A39" s="38" t="s">
        <v>90</v>
      </c>
    </row>
    <row r="40" spans="1:1" ht="14.5">
      <c r="A40" s="38" t="s">
        <v>91</v>
      </c>
    </row>
    <row r="41" spans="1:1">
      <c r="A41" s="1" t="s">
        <v>92</v>
      </c>
    </row>
    <row r="42" spans="1:1" ht="14.5">
      <c r="A42" s="39"/>
    </row>
    <row r="44" spans="1:1" ht="14.5">
      <c r="A44" s="29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workbookViewId="0"/>
  </sheetViews>
  <sheetFormatPr defaultRowHeight="12.5"/>
  <cols>
    <col min="1" max="1" width="15.26953125" style="1" customWidth="1"/>
    <col min="2" max="2" width="25.26953125" style="1" customWidth="1"/>
    <col min="3" max="3" width="20.453125" style="1" customWidth="1"/>
    <col min="4" max="4" width="10.453125" style="1" customWidth="1"/>
    <col min="5" max="253" width="9.1796875" style="1"/>
    <col min="254" max="254" width="13.1796875" style="1" customWidth="1"/>
    <col min="255" max="255" width="22.7265625" style="1" customWidth="1"/>
    <col min="256" max="256" width="20.453125" style="1" customWidth="1"/>
    <col min="257" max="257" width="10.453125" style="1" customWidth="1"/>
    <col min="258" max="258" width="10.54296875" style="1" customWidth="1"/>
    <col min="259" max="259" width="10.7265625" style="1" customWidth="1"/>
    <col min="260" max="260" width="11.1796875" style="1" customWidth="1"/>
    <col min="261" max="509" width="9.1796875" style="1"/>
    <col min="510" max="510" width="13.1796875" style="1" customWidth="1"/>
    <col min="511" max="511" width="22.7265625" style="1" customWidth="1"/>
    <col min="512" max="512" width="20.453125" style="1" customWidth="1"/>
    <col min="513" max="513" width="10.453125" style="1" customWidth="1"/>
    <col min="514" max="514" width="10.54296875" style="1" customWidth="1"/>
    <col min="515" max="515" width="10.7265625" style="1" customWidth="1"/>
    <col min="516" max="516" width="11.1796875" style="1" customWidth="1"/>
    <col min="517" max="765" width="9.1796875" style="1"/>
    <col min="766" max="766" width="13.1796875" style="1" customWidth="1"/>
    <col min="767" max="767" width="22.7265625" style="1" customWidth="1"/>
    <col min="768" max="768" width="20.453125" style="1" customWidth="1"/>
    <col min="769" max="769" width="10.453125" style="1" customWidth="1"/>
    <col min="770" max="770" width="10.54296875" style="1" customWidth="1"/>
    <col min="771" max="771" width="10.7265625" style="1" customWidth="1"/>
    <col min="772" max="772" width="11.1796875" style="1" customWidth="1"/>
    <col min="773" max="1021" width="9.1796875" style="1"/>
    <col min="1022" max="1022" width="13.1796875" style="1" customWidth="1"/>
    <col min="1023" max="1023" width="22.7265625" style="1" customWidth="1"/>
    <col min="1024" max="1024" width="20.453125" style="1" customWidth="1"/>
    <col min="1025" max="1025" width="10.453125" style="1" customWidth="1"/>
    <col min="1026" max="1026" width="10.54296875" style="1" customWidth="1"/>
    <col min="1027" max="1027" width="10.7265625" style="1" customWidth="1"/>
    <col min="1028" max="1028" width="11.1796875" style="1" customWidth="1"/>
    <col min="1029" max="1277" width="9.1796875" style="1"/>
    <col min="1278" max="1278" width="13.1796875" style="1" customWidth="1"/>
    <col min="1279" max="1279" width="22.7265625" style="1" customWidth="1"/>
    <col min="1280" max="1280" width="20.453125" style="1" customWidth="1"/>
    <col min="1281" max="1281" width="10.453125" style="1" customWidth="1"/>
    <col min="1282" max="1282" width="10.54296875" style="1" customWidth="1"/>
    <col min="1283" max="1283" width="10.7265625" style="1" customWidth="1"/>
    <col min="1284" max="1284" width="11.1796875" style="1" customWidth="1"/>
    <col min="1285" max="1533" width="9.1796875" style="1"/>
    <col min="1534" max="1534" width="13.1796875" style="1" customWidth="1"/>
    <col min="1535" max="1535" width="22.7265625" style="1" customWidth="1"/>
    <col min="1536" max="1536" width="20.453125" style="1" customWidth="1"/>
    <col min="1537" max="1537" width="10.453125" style="1" customWidth="1"/>
    <col min="1538" max="1538" width="10.54296875" style="1" customWidth="1"/>
    <col min="1539" max="1539" width="10.7265625" style="1" customWidth="1"/>
    <col min="1540" max="1540" width="11.1796875" style="1" customWidth="1"/>
    <col min="1541" max="1789" width="9.1796875" style="1"/>
    <col min="1790" max="1790" width="13.1796875" style="1" customWidth="1"/>
    <col min="1791" max="1791" width="22.7265625" style="1" customWidth="1"/>
    <col min="1792" max="1792" width="20.453125" style="1" customWidth="1"/>
    <col min="1793" max="1793" width="10.453125" style="1" customWidth="1"/>
    <col min="1794" max="1794" width="10.54296875" style="1" customWidth="1"/>
    <col min="1795" max="1795" width="10.7265625" style="1" customWidth="1"/>
    <col min="1796" max="1796" width="11.1796875" style="1" customWidth="1"/>
    <col min="1797" max="2045" width="9.1796875" style="1"/>
    <col min="2046" max="2046" width="13.1796875" style="1" customWidth="1"/>
    <col min="2047" max="2047" width="22.7265625" style="1" customWidth="1"/>
    <col min="2048" max="2048" width="20.453125" style="1" customWidth="1"/>
    <col min="2049" max="2049" width="10.453125" style="1" customWidth="1"/>
    <col min="2050" max="2050" width="10.54296875" style="1" customWidth="1"/>
    <col min="2051" max="2051" width="10.7265625" style="1" customWidth="1"/>
    <col min="2052" max="2052" width="11.1796875" style="1" customWidth="1"/>
    <col min="2053" max="2301" width="9.1796875" style="1"/>
    <col min="2302" max="2302" width="13.1796875" style="1" customWidth="1"/>
    <col min="2303" max="2303" width="22.7265625" style="1" customWidth="1"/>
    <col min="2304" max="2304" width="20.453125" style="1" customWidth="1"/>
    <col min="2305" max="2305" width="10.453125" style="1" customWidth="1"/>
    <col min="2306" max="2306" width="10.54296875" style="1" customWidth="1"/>
    <col min="2307" max="2307" width="10.7265625" style="1" customWidth="1"/>
    <col min="2308" max="2308" width="11.1796875" style="1" customWidth="1"/>
    <col min="2309" max="2557" width="9.1796875" style="1"/>
    <col min="2558" max="2558" width="13.1796875" style="1" customWidth="1"/>
    <col min="2559" max="2559" width="22.7265625" style="1" customWidth="1"/>
    <col min="2560" max="2560" width="20.453125" style="1" customWidth="1"/>
    <col min="2561" max="2561" width="10.453125" style="1" customWidth="1"/>
    <col min="2562" max="2562" width="10.54296875" style="1" customWidth="1"/>
    <col min="2563" max="2563" width="10.7265625" style="1" customWidth="1"/>
    <col min="2564" max="2564" width="11.1796875" style="1" customWidth="1"/>
    <col min="2565" max="2813" width="9.1796875" style="1"/>
    <col min="2814" max="2814" width="13.1796875" style="1" customWidth="1"/>
    <col min="2815" max="2815" width="22.7265625" style="1" customWidth="1"/>
    <col min="2816" max="2816" width="20.453125" style="1" customWidth="1"/>
    <col min="2817" max="2817" width="10.453125" style="1" customWidth="1"/>
    <col min="2818" max="2818" width="10.54296875" style="1" customWidth="1"/>
    <col min="2819" max="2819" width="10.7265625" style="1" customWidth="1"/>
    <col min="2820" max="2820" width="11.1796875" style="1" customWidth="1"/>
    <col min="2821" max="3069" width="9.1796875" style="1"/>
    <col min="3070" max="3070" width="13.1796875" style="1" customWidth="1"/>
    <col min="3071" max="3071" width="22.7265625" style="1" customWidth="1"/>
    <col min="3072" max="3072" width="20.453125" style="1" customWidth="1"/>
    <col min="3073" max="3073" width="10.453125" style="1" customWidth="1"/>
    <col min="3074" max="3074" width="10.54296875" style="1" customWidth="1"/>
    <col min="3075" max="3075" width="10.7265625" style="1" customWidth="1"/>
    <col min="3076" max="3076" width="11.1796875" style="1" customWidth="1"/>
    <col min="3077" max="3325" width="9.1796875" style="1"/>
    <col min="3326" max="3326" width="13.1796875" style="1" customWidth="1"/>
    <col min="3327" max="3327" width="22.7265625" style="1" customWidth="1"/>
    <col min="3328" max="3328" width="20.453125" style="1" customWidth="1"/>
    <col min="3329" max="3329" width="10.453125" style="1" customWidth="1"/>
    <col min="3330" max="3330" width="10.54296875" style="1" customWidth="1"/>
    <col min="3331" max="3331" width="10.7265625" style="1" customWidth="1"/>
    <col min="3332" max="3332" width="11.1796875" style="1" customWidth="1"/>
    <col min="3333" max="3581" width="9.1796875" style="1"/>
    <col min="3582" max="3582" width="13.1796875" style="1" customWidth="1"/>
    <col min="3583" max="3583" width="22.7265625" style="1" customWidth="1"/>
    <col min="3584" max="3584" width="20.453125" style="1" customWidth="1"/>
    <col min="3585" max="3585" width="10.453125" style="1" customWidth="1"/>
    <col min="3586" max="3586" width="10.54296875" style="1" customWidth="1"/>
    <col min="3587" max="3587" width="10.7265625" style="1" customWidth="1"/>
    <col min="3588" max="3588" width="11.1796875" style="1" customWidth="1"/>
    <col min="3589" max="3837" width="9.1796875" style="1"/>
    <col min="3838" max="3838" width="13.1796875" style="1" customWidth="1"/>
    <col min="3839" max="3839" width="22.7265625" style="1" customWidth="1"/>
    <col min="3840" max="3840" width="20.453125" style="1" customWidth="1"/>
    <col min="3841" max="3841" width="10.453125" style="1" customWidth="1"/>
    <col min="3842" max="3842" width="10.54296875" style="1" customWidth="1"/>
    <col min="3843" max="3843" width="10.7265625" style="1" customWidth="1"/>
    <col min="3844" max="3844" width="11.1796875" style="1" customWidth="1"/>
    <col min="3845" max="4093" width="9.1796875" style="1"/>
    <col min="4094" max="4094" width="13.1796875" style="1" customWidth="1"/>
    <col min="4095" max="4095" width="22.7265625" style="1" customWidth="1"/>
    <col min="4096" max="4096" width="20.453125" style="1" customWidth="1"/>
    <col min="4097" max="4097" width="10.453125" style="1" customWidth="1"/>
    <col min="4098" max="4098" width="10.54296875" style="1" customWidth="1"/>
    <col min="4099" max="4099" width="10.7265625" style="1" customWidth="1"/>
    <col min="4100" max="4100" width="11.1796875" style="1" customWidth="1"/>
    <col min="4101" max="4349" width="9.1796875" style="1"/>
    <col min="4350" max="4350" width="13.1796875" style="1" customWidth="1"/>
    <col min="4351" max="4351" width="22.7265625" style="1" customWidth="1"/>
    <col min="4352" max="4352" width="20.453125" style="1" customWidth="1"/>
    <col min="4353" max="4353" width="10.453125" style="1" customWidth="1"/>
    <col min="4354" max="4354" width="10.54296875" style="1" customWidth="1"/>
    <col min="4355" max="4355" width="10.7265625" style="1" customWidth="1"/>
    <col min="4356" max="4356" width="11.1796875" style="1" customWidth="1"/>
    <col min="4357" max="4605" width="9.1796875" style="1"/>
    <col min="4606" max="4606" width="13.1796875" style="1" customWidth="1"/>
    <col min="4607" max="4607" width="22.7265625" style="1" customWidth="1"/>
    <col min="4608" max="4608" width="20.453125" style="1" customWidth="1"/>
    <col min="4609" max="4609" width="10.453125" style="1" customWidth="1"/>
    <col min="4610" max="4610" width="10.54296875" style="1" customWidth="1"/>
    <col min="4611" max="4611" width="10.7265625" style="1" customWidth="1"/>
    <col min="4612" max="4612" width="11.1796875" style="1" customWidth="1"/>
    <col min="4613" max="4861" width="9.1796875" style="1"/>
    <col min="4862" max="4862" width="13.1796875" style="1" customWidth="1"/>
    <col min="4863" max="4863" width="22.7265625" style="1" customWidth="1"/>
    <col min="4864" max="4864" width="20.453125" style="1" customWidth="1"/>
    <col min="4865" max="4865" width="10.453125" style="1" customWidth="1"/>
    <col min="4866" max="4866" width="10.54296875" style="1" customWidth="1"/>
    <col min="4867" max="4867" width="10.7265625" style="1" customWidth="1"/>
    <col min="4868" max="4868" width="11.1796875" style="1" customWidth="1"/>
    <col min="4869" max="5117" width="9.1796875" style="1"/>
    <col min="5118" max="5118" width="13.1796875" style="1" customWidth="1"/>
    <col min="5119" max="5119" width="22.7265625" style="1" customWidth="1"/>
    <col min="5120" max="5120" width="20.453125" style="1" customWidth="1"/>
    <col min="5121" max="5121" width="10.453125" style="1" customWidth="1"/>
    <col min="5122" max="5122" width="10.54296875" style="1" customWidth="1"/>
    <col min="5123" max="5123" width="10.7265625" style="1" customWidth="1"/>
    <col min="5124" max="5124" width="11.1796875" style="1" customWidth="1"/>
    <col min="5125" max="5373" width="9.1796875" style="1"/>
    <col min="5374" max="5374" width="13.1796875" style="1" customWidth="1"/>
    <col min="5375" max="5375" width="22.7265625" style="1" customWidth="1"/>
    <col min="5376" max="5376" width="20.453125" style="1" customWidth="1"/>
    <col min="5377" max="5377" width="10.453125" style="1" customWidth="1"/>
    <col min="5378" max="5378" width="10.54296875" style="1" customWidth="1"/>
    <col min="5379" max="5379" width="10.7265625" style="1" customWidth="1"/>
    <col min="5380" max="5380" width="11.1796875" style="1" customWidth="1"/>
    <col min="5381" max="5629" width="9.1796875" style="1"/>
    <col min="5630" max="5630" width="13.1796875" style="1" customWidth="1"/>
    <col min="5631" max="5631" width="22.7265625" style="1" customWidth="1"/>
    <col min="5632" max="5632" width="20.453125" style="1" customWidth="1"/>
    <col min="5633" max="5633" width="10.453125" style="1" customWidth="1"/>
    <col min="5634" max="5634" width="10.54296875" style="1" customWidth="1"/>
    <col min="5635" max="5635" width="10.7265625" style="1" customWidth="1"/>
    <col min="5636" max="5636" width="11.1796875" style="1" customWidth="1"/>
    <col min="5637" max="5885" width="9.1796875" style="1"/>
    <col min="5886" max="5886" width="13.1796875" style="1" customWidth="1"/>
    <col min="5887" max="5887" width="22.7265625" style="1" customWidth="1"/>
    <col min="5888" max="5888" width="20.453125" style="1" customWidth="1"/>
    <col min="5889" max="5889" width="10.453125" style="1" customWidth="1"/>
    <col min="5890" max="5890" width="10.54296875" style="1" customWidth="1"/>
    <col min="5891" max="5891" width="10.7265625" style="1" customWidth="1"/>
    <col min="5892" max="5892" width="11.1796875" style="1" customWidth="1"/>
    <col min="5893" max="6141" width="9.1796875" style="1"/>
    <col min="6142" max="6142" width="13.1796875" style="1" customWidth="1"/>
    <col min="6143" max="6143" width="22.7265625" style="1" customWidth="1"/>
    <col min="6144" max="6144" width="20.453125" style="1" customWidth="1"/>
    <col min="6145" max="6145" width="10.453125" style="1" customWidth="1"/>
    <col min="6146" max="6146" width="10.54296875" style="1" customWidth="1"/>
    <col min="6147" max="6147" width="10.7265625" style="1" customWidth="1"/>
    <col min="6148" max="6148" width="11.1796875" style="1" customWidth="1"/>
    <col min="6149" max="6397" width="9.1796875" style="1"/>
    <col min="6398" max="6398" width="13.1796875" style="1" customWidth="1"/>
    <col min="6399" max="6399" width="22.7265625" style="1" customWidth="1"/>
    <col min="6400" max="6400" width="20.453125" style="1" customWidth="1"/>
    <col min="6401" max="6401" width="10.453125" style="1" customWidth="1"/>
    <col min="6402" max="6402" width="10.54296875" style="1" customWidth="1"/>
    <col min="6403" max="6403" width="10.7265625" style="1" customWidth="1"/>
    <col min="6404" max="6404" width="11.1796875" style="1" customWidth="1"/>
    <col min="6405" max="6653" width="9.1796875" style="1"/>
    <col min="6654" max="6654" width="13.1796875" style="1" customWidth="1"/>
    <col min="6655" max="6655" width="22.7265625" style="1" customWidth="1"/>
    <col min="6656" max="6656" width="20.453125" style="1" customWidth="1"/>
    <col min="6657" max="6657" width="10.453125" style="1" customWidth="1"/>
    <col min="6658" max="6658" width="10.54296875" style="1" customWidth="1"/>
    <col min="6659" max="6659" width="10.7265625" style="1" customWidth="1"/>
    <col min="6660" max="6660" width="11.1796875" style="1" customWidth="1"/>
    <col min="6661" max="6909" width="9.1796875" style="1"/>
    <col min="6910" max="6910" width="13.1796875" style="1" customWidth="1"/>
    <col min="6911" max="6911" width="22.7265625" style="1" customWidth="1"/>
    <col min="6912" max="6912" width="20.453125" style="1" customWidth="1"/>
    <col min="6913" max="6913" width="10.453125" style="1" customWidth="1"/>
    <col min="6914" max="6914" width="10.54296875" style="1" customWidth="1"/>
    <col min="6915" max="6915" width="10.7265625" style="1" customWidth="1"/>
    <col min="6916" max="6916" width="11.1796875" style="1" customWidth="1"/>
    <col min="6917" max="7165" width="9.1796875" style="1"/>
    <col min="7166" max="7166" width="13.1796875" style="1" customWidth="1"/>
    <col min="7167" max="7167" width="22.7265625" style="1" customWidth="1"/>
    <col min="7168" max="7168" width="20.453125" style="1" customWidth="1"/>
    <col min="7169" max="7169" width="10.453125" style="1" customWidth="1"/>
    <col min="7170" max="7170" width="10.54296875" style="1" customWidth="1"/>
    <col min="7171" max="7171" width="10.7265625" style="1" customWidth="1"/>
    <col min="7172" max="7172" width="11.1796875" style="1" customWidth="1"/>
    <col min="7173" max="7421" width="9.1796875" style="1"/>
    <col min="7422" max="7422" width="13.1796875" style="1" customWidth="1"/>
    <col min="7423" max="7423" width="22.7265625" style="1" customWidth="1"/>
    <col min="7424" max="7424" width="20.453125" style="1" customWidth="1"/>
    <col min="7425" max="7425" width="10.453125" style="1" customWidth="1"/>
    <col min="7426" max="7426" width="10.54296875" style="1" customWidth="1"/>
    <col min="7427" max="7427" width="10.7265625" style="1" customWidth="1"/>
    <col min="7428" max="7428" width="11.1796875" style="1" customWidth="1"/>
    <col min="7429" max="7677" width="9.1796875" style="1"/>
    <col min="7678" max="7678" width="13.1796875" style="1" customWidth="1"/>
    <col min="7679" max="7679" width="22.7265625" style="1" customWidth="1"/>
    <col min="7680" max="7680" width="20.453125" style="1" customWidth="1"/>
    <col min="7681" max="7681" width="10.453125" style="1" customWidth="1"/>
    <col min="7682" max="7682" width="10.54296875" style="1" customWidth="1"/>
    <col min="7683" max="7683" width="10.7265625" style="1" customWidth="1"/>
    <col min="7684" max="7684" width="11.1796875" style="1" customWidth="1"/>
    <col min="7685" max="7933" width="9.1796875" style="1"/>
    <col min="7934" max="7934" width="13.1796875" style="1" customWidth="1"/>
    <col min="7935" max="7935" width="22.7265625" style="1" customWidth="1"/>
    <col min="7936" max="7936" width="20.453125" style="1" customWidth="1"/>
    <col min="7937" max="7937" width="10.453125" style="1" customWidth="1"/>
    <col min="7938" max="7938" width="10.54296875" style="1" customWidth="1"/>
    <col min="7939" max="7939" width="10.7265625" style="1" customWidth="1"/>
    <col min="7940" max="7940" width="11.1796875" style="1" customWidth="1"/>
    <col min="7941" max="8189" width="9.1796875" style="1"/>
    <col min="8190" max="8190" width="13.1796875" style="1" customWidth="1"/>
    <col min="8191" max="8191" width="22.7265625" style="1" customWidth="1"/>
    <col min="8192" max="8192" width="20.453125" style="1" customWidth="1"/>
    <col min="8193" max="8193" width="10.453125" style="1" customWidth="1"/>
    <col min="8194" max="8194" width="10.54296875" style="1" customWidth="1"/>
    <col min="8195" max="8195" width="10.7265625" style="1" customWidth="1"/>
    <col min="8196" max="8196" width="11.1796875" style="1" customWidth="1"/>
    <col min="8197" max="8445" width="9.1796875" style="1"/>
    <col min="8446" max="8446" width="13.1796875" style="1" customWidth="1"/>
    <col min="8447" max="8447" width="22.7265625" style="1" customWidth="1"/>
    <col min="8448" max="8448" width="20.453125" style="1" customWidth="1"/>
    <col min="8449" max="8449" width="10.453125" style="1" customWidth="1"/>
    <col min="8450" max="8450" width="10.54296875" style="1" customWidth="1"/>
    <col min="8451" max="8451" width="10.7265625" style="1" customWidth="1"/>
    <col min="8452" max="8452" width="11.1796875" style="1" customWidth="1"/>
    <col min="8453" max="8701" width="9.1796875" style="1"/>
    <col min="8702" max="8702" width="13.1796875" style="1" customWidth="1"/>
    <col min="8703" max="8703" width="22.7265625" style="1" customWidth="1"/>
    <col min="8704" max="8704" width="20.453125" style="1" customWidth="1"/>
    <col min="8705" max="8705" width="10.453125" style="1" customWidth="1"/>
    <col min="8706" max="8706" width="10.54296875" style="1" customWidth="1"/>
    <col min="8707" max="8707" width="10.7265625" style="1" customWidth="1"/>
    <col min="8708" max="8708" width="11.1796875" style="1" customWidth="1"/>
    <col min="8709" max="8957" width="9.1796875" style="1"/>
    <col min="8958" max="8958" width="13.1796875" style="1" customWidth="1"/>
    <col min="8959" max="8959" width="22.7265625" style="1" customWidth="1"/>
    <col min="8960" max="8960" width="20.453125" style="1" customWidth="1"/>
    <col min="8961" max="8961" width="10.453125" style="1" customWidth="1"/>
    <col min="8962" max="8962" width="10.54296875" style="1" customWidth="1"/>
    <col min="8963" max="8963" width="10.7265625" style="1" customWidth="1"/>
    <col min="8964" max="8964" width="11.1796875" style="1" customWidth="1"/>
    <col min="8965" max="9213" width="9.1796875" style="1"/>
    <col min="9214" max="9214" width="13.1796875" style="1" customWidth="1"/>
    <col min="9215" max="9215" width="22.7265625" style="1" customWidth="1"/>
    <col min="9216" max="9216" width="20.453125" style="1" customWidth="1"/>
    <col min="9217" max="9217" width="10.453125" style="1" customWidth="1"/>
    <col min="9218" max="9218" width="10.54296875" style="1" customWidth="1"/>
    <col min="9219" max="9219" width="10.7265625" style="1" customWidth="1"/>
    <col min="9220" max="9220" width="11.1796875" style="1" customWidth="1"/>
    <col min="9221" max="9469" width="9.1796875" style="1"/>
    <col min="9470" max="9470" width="13.1796875" style="1" customWidth="1"/>
    <col min="9471" max="9471" width="22.7265625" style="1" customWidth="1"/>
    <col min="9472" max="9472" width="20.453125" style="1" customWidth="1"/>
    <col min="9473" max="9473" width="10.453125" style="1" customWidth="1"/>
    <col min="9474" max="9474" width="10.54296875" style="1" customWidth="1"/>
    <col min="9475" max="9475" width="10.7265625" style="1" customWidth="1"/>
    <col min="9476" max="9476" width="11.1796875" style="1" customWidth="1"/>
    <col min="9477" max="9725" width="9.1796875" style="1"/>
    <col min="9726" max="9726" width="13.1796875" style="1" customWidth="1"/>
    <col min="9727" max="9727" width="22.7265625" style="1" customWidth="1"/>
    <col min="9728" max="9728" width="20.453125" style="1" customWidth="1"/>
    <col min="9729" max="9729" width="10.453125" style="1" customWidth="1"/>
    <col min="9730" max="9730" width="10.54296875" style="1" customWidth="1"/>
    <col min="9731" max="9731" width="10.7265625" style="1" customWidth="1"/>
    <col min="9732" max="9732" width="11.1796875" style="1" customWidth="1"/>
    <col min="9733" max="9981" width="9.1796875" style="1"/>
    <col min="9982" max="9982" width="13.1796875" style="1" customWidth="1"/>
    <col min="9983" max="9983" width="22.7265625" style="1" customWidth="1"/>
    <col min="9984" max="9984" width="20.453125" style="1" customWidth="1"/>
    <col min="9985" max="9985" width="10.453125" style="1" customWidth="1"/>
    <col min="9986" max="9986" width="10.54296875" style="1" customWidth="1"/>
    <col min="9987" max="9987" width="10.7265625" style="1" customWidth="1"/>
    <col min="9988" max="9988" width="11.1796875" style="1" customWidth="1"/>
    <col min="9989" max="10237" width="9.1796875" style="1"/>
    <col min="10238" max="10238" width="13.1796875" style="1" customWidth="1"/>
    <col min="10239" max="10239" width="22.7265625" style="1" customWidth="1"/>
    <col min="10240" max="10240" width="20.453125" style="1" customWidth="1"/>
    <col min="10241" max="10241" width="10.453125" style="1" customWidth="1"/>
    <col min="10242" max="10242" width="10.54296875" style="1" customWidth="1"/>
    <col min="10243" max="10243" width="10.7265625" style="1" customWidth="1"/>
    <col min="10244" max="10244" width="11.1796875" style="1" customWidth="1"/>
    <col min="10245" max="10493" width="9.1796875" style="1"/>
    <col min="10494" max="10494" width="13.1796875" style="1" customWidth="1"/>
    <col min="10495" max="10495" width="22.7265625" style="1" customWidth="1"/>
    <col min="10496" max="10496" width="20.453125" style="1" customWidth="1"/>
    <col min="10497" max="10497" width="10.453125" style="1" customWidth="1"/>
    <col min="10498" max="10498" width="10.54296875" style="1" customWidth="1"/>
    <col min="10499" max="10499" width="10.7265625" style="1" customWidth="1"/>
    <col min="10500" max="10500" width="11.1796875" style="1" customWidth="1"/>
    <col min="10501" max="10749" width="9.1796875" style="1"/>
    <col min="10750" max="10750" width="13.1796875" style="1" customWidth="1"/>
    <col min="10751" max="10751" width="22.7265625" style="1" customWidth="1"/>
    <col min="10752" max="10752" width="20.453125" style="1" customWidth="1"/>
    <col min="10753" max="10753" width="10.453125" style="1" customWidth="1"/>
    <col min="10754" max="10754" width="10.54296875" style="1" customWidth="1"/>
    <col min="10755" max="10755" width="10.7265625" style="1" customWidth="1"/>
    <col min="10756" max="10756" width="11.1796875" style="1" customWidth="1"/>
    <col min="10757" max="11005" width="9.1796875" style="1"/>
    <col min="11006" max="11006" width="13.1796875" style="1" customWidth="1"/>
    <col min="11007" max="11007" width="22.7265625" style="1" customWidth="1"/>
    <col min="11008" max="11008" width="20.453125" style="1" customWidth="1"/>
    <col min="11009" max="11009" width="10.453125" style="1" customWidth="1"/>
    <col min="11010" max="11010" width="10.54296875" style="1" customWidth="1"/>
    <col min="11011" max="11011" width="10.7265625" style="1" customWidth="1"/>
    <col min="11012" max="11012" width="11.1796875" style="1" customWidth="1"/>
    <col min="11013" max="11261" width="9.1796875" style="1"/>
    <col min="11262" max="11262" width="13.1796875" style="1" customWidth="1"/>
    <col min="11263" max="11263" width="22.7265625" style="1" customWidth="1"/>
    <col min="11264" max="11264" width="20.453125" style="1" customWidth="1"/>
    <col min="11265" max="11265" width="10.453125" style="1" customWidth="1"/>
    <col min="11266" max="11266" width="10.54296875" style="1" customWidth="1"/>
    <col min="11267" max="11267" width="10.7265625" style="1" customWidth="1"/>
    <col min="11268" max="11268" width="11.1796875" style="1" customWidth="1"/>
    <col min="11269" max="11517" width="9.1796875" style="1"/>
    <col min="11518" max="11518" width="13.1796875" style="1" customWidth="1"/>
    <col min="11519" max="11519" width="22.7265625" style="1" customWidth="1"/>
    <col min="11520" max="11520" width="20.453125" style="1" customWidth="1"/>
    <col min="11521" max="11521" width="10.453125" style="1" customWidth="1"/>
    <col min="11522" max="11522" width="10.54296875" style="1" customWidth="1"/>
    <col min="11523" max="11523" width="10.7265625" style="1" customWidth="1"/>
    <col min="11524" max="11524" width="11.1796875" style="1" customWidth="1"/>
    <col min="11525" max="11773" width="9.1796875" style="1"/>
    <col min="11774" max="11774" width="13.1796875" style="1" customWidth="1"/>
    <col min="11775" max="11775" width="22.7265625" style="1" customWidth="1"/>
    <col min="11776" max="11776" width="20.453125" style="1" customWidth="1"/>
    <col min="11777" max="11777" width="10.453125" style="1" customWidth="1"/>
    <col min="11778" max="11778" width="10.54296875" style="1" customWidth="1"/>
    <col min="11779" max="11779" width="10.7265625" style="1" customWidth="1"/>
    <col min="11780" max="11780" width="11.1796875" style="1" customWidth="1"/>
    <col min="11781" max="12029" width="9.1796875" style="1"/>
    <col min="12030" max="12030" width="13.1796875" style="1" customWidth="1"/>
    <col min="12031" max="12031" width="22.7265625" style="1" customWidth="1"/>
    <col min="12032" max="12032" width="20.453125" style="1" customWidth="1"/>
    <col min="12033" max="12033" width="10.453125" style="1" customWidth="1"/>
    <col min="12034" max="12034" width="10.54296875" style="1" customWidth="1"/>
    <col min="12035" max="12035" width="10.7265625" style="1" customWidth="1"/>
    <col min="12036" max="12036" width="11.1796875" style="1" customWidth="1"/>
    <col min="12037" max="12285" width="9.1796875" style="1"/>
    <col min="12286" max="12286" width="13.1796875" style="1" customWidth="1"/>
    <col min="12287" max="12287" width="22.7265625" style="1" customWidth="1"/>
    <col min="12288" max="12288" width="20.453125" style="1" customWidth="1"/>
    <col min="12289" max="12289" width="10.453125" style="1" customWidth="1"/>
    <col min="12290" max="12290" width="10.54296875" style="1" customWidth="1"/>
    <col min="12291" max="12291" width="10.7265625" style="1" customWidth="1"/>
    <col min="12292" max="12292" width="11.1796875" style="1" customWidth="1"/>
    <col min="12293" max="12541" width="9.1796875" style="1"/>
    <col min="12542" max="12542" width="13.1796875" style="1" customWidth="1"/>
    <col min="12543" max="12543" width="22.7265625" style="1" customWidth="1"/>
    <col min="12544" max="12544" width="20.453125" style="1" customWidth="1"/>
    <col min="12545" max="12545" width="10.453125" style="1" customWidth="1"/>
    <col min="12546" max="12546" width="10.54296875" style="1" customWidth="1"/>
    <col min="12547" max="12547" width="10.7265625" style="1" customWidth="1"/>
    <col min="12548" max="12548" width="11.1796875" style="1" customWidth="1"/>
    <col min="12549" max="12797" width="9.1796875" style="1"/>
    <col min="12798" max="12798" width="13.1796875" style="1" customWidth="1"/>
    <col min="12799" max="12799" width="22.7265625" style="1" customWidth="1"/>
    <col min="12800" max="12800" width="20.453125" style="1" customWidth="1"/>
    <col min="12801" max="12801" width="10.453125" style="1" customWidth="1"/>
    <col min="12802" max="12802" width="10.54296875" style="1" customWidth="1"/>
    <col min="12803" max="12803" width="10.7265625" style="1" customWidth="1"/>
    <col min="12804" max="12804" width="11.1796875" style="1" customWidth="1"/>
    <col min="12805" max="13053" width="9.1796875" style="1"/>
    <col min="13054" max="13054" width="13.1796875" style="1" customWidth="1"/>
    <col min="13055" max="13055" width="22.7265625" style="1" customWidth="1"/>
    <col min="13056" max="13056" width="20.453125" style="1" customWidth="1"/>
    <col min="13057" max="13057" width="10.453125" style="1" customWidth="1"/>
    <col min="13058" max="13058" width="10.54296875" style="1" customWidth="1"/>
    <col min="13059" max="13059" width="10.7265625" style="1" customWidth="1"/>
    <col min="13060" max="13060" width="11.1796875" style="1" customWidth="1"/>
    <col min="13061" max="13309" width="9.1796875" style="1"/>
    <col min="13310" max="13310" width="13.1796875" style="1" customWidth="1"/>
    <col min="13311" max="13311" width="22.7265625" style="1" customWidth="1"/>
    <col min="13312" max="13312" width="20.453125" style="1" customWidth="1"/>
    <col min="13313" max="13313" width="10.453125" style="1" customWidth="1"/>
    <col min="13314" max="13314" width="10.54296875" style="1" customWidth="1"/>
    <col min="13315" max="13315" width="10.7265625" style="1" customWidth="1"/>
    <col min="13316" max="13316" width="11.1796875" style="1" customWidth="1"/>
    <col min="13317" max="13565" width="9.1796875" style="1"/>
    <col min="13566" max="13566" width="13.1796875" style="1" customWidth="1"/>
    <col min="13567" max="13567" width="22.7265625" style="1" customWidth="1"/>
    <col min="13568" max="13568" width="20.453125" style="1" customWidth="1"/>
    <col min="13569" max="13569" width="10.453125" style="1" customWidth="1"/>
    <col min="13570" max="13570" width="10.54296875" style="1" customWidth="1"/>
    <col min="13571" max="13571" width="10.7265625" style="1" customWidth="1"/>
    <col min="13572" max="13572" width="11.1796875" style="1" customWidth="1"/>
    <col min="13573" max="13821" width="9.1796875" style="1"/>
    <col min="13822" max="13822" width="13.1796875" style="1" customWidth="1"/>
    <col min="13823" max="13823" width="22.7265625" style="1" customWidth="1"/>
    <col min="13824" max="13824" width="20.453125" style="1" customWidth="1"/>
    <col min="13825" max="13825" width="10.453125" style="1" customWidth="1"/>
    <col min="13826" max="13826" width="10.54296875" style="1" customWidth="1"/>
    <col min="13827" max="13827" width="10.7265625" style="1" customWidth="1"/>
    <col min="13828" max="13828" width="11.1796875" style="1" customWidth="1"/>
    <col min="13829" max="14077" width="9.1796875" style="1"/>
    <col min="14078" max="14078" width="13.1796875" style="1" customWidth="1"/>
    <col min="14079" max="14079" width="22.7265625" style="1" customWidth="1"/>
    <col min="14080" max="14080" width="20.453125" style="1" customWidth="1"/>
    <col min="14081" max="14081" width="10.453125" style="1" customWidth="1"/>
    <col min="14082" max="14082" width="10.54296875" style="1" customWidth="1"/>
    <col min="14083" max="14083" width="10.7265625" style="1" customWidth="1"/>
    <col min="14084" max="14084" width="11.1796875" style="1" customWidth="1"/>
    <col min="14085" max="14333" width="9.1796875" style="1"/>
    <col min="14334" max="14334" width="13.1796875" style="1" customWidth="1"/>
    <col min="14335" max="14335" width="22.7265625" style="1" customWidth="1"/>
    <col min="14336" max="14336" width="20.453125" style="1" customWidth="1"/>
    <col min="14337" max="14337" width="10.453125" style="1" customWidth="1"/>
    <col min="14338" max="14338" width="10.54296875" style="1" customWidth="1"/>
    <col min="14339" max="14339" width="10.7265625" style="1" customWidth="1"/>
    <col min="14340" max="14340" width="11.1796875" style="1" customWidth="1"/>
    <col min="14341" max="14589" width="9.1796875" style="1"/>
    <col min="14590" max="14590" width="13.1796875" style="1" customWidth="1"/>
    <col min="14591" max="14591" width="22.7265625" style="1" customWidth="1"/>
    <col min="14592" max="14592" width="20.453125" style="1" customWidth="1"/>
    <col min="14593" max="14593" width="10.453125" style="1" customWidth="1"/>
    <col min="14594" max="14594" width="10.54296875" style="1" customWidth="1"/>
    <col min="14595" max="14595" width="10.7265625" style="1" customWidth="1"/>
    <col min="14596" max="14596" width="11.1796875" style="1" customWidth="1"/>
    <col min="14597" max="14845" width="9.1796875" style="1"/>
    <col min="14846" max="14846" width="13.1796875" style="1" customWidth="1"/>
    <col min="14847" max="14847" width="22.7265625" style="1" customWidth="1"/>
    <col min="14848" max="14848" width="20.453125" style="1" customWidth="1"/>
    <col min="14849" max="14849" width="10.453125" style="1" customWidth="1"/>
    <col min="14850" max="14850" width="10.54296875" style="1" customWidth="1"/>
    <col min="14851" max="14851" width="10.7265625" style="1" customWidth="1"/>
    <col min="14852" max="14852" width="11.1796875" style="1" customWidth="1"/>
    <col min="14853" max="15101" width="9.1796875" style="1"/>
    <col min="15102" max="15102" width="13.1796875" style="1" customWidth="1"/>
    <col min="15103" max="15103" width="22.7265625" style="1" customWidth="1"/>
    <col min="15104" max="15104" width="20.453125" style="1" customWidth="1"/>
    <col min="15105" max="15105" width="10.453125" style="1" customWidth="1"/>
    <col min="15106" max="15106" width="10.54296875" style="1" customWidth="1"/>
    <col min="15107" max="15107" width="10.7265625" style="1" customWidth="1"/>
    <col min="15108" max="15108" width="11.1796875" style="1" customWidth="1"/>
    <col min="15109" max="15357" width="9.1796875" style="1"/>
    <col min="15358" max="15358" width="13.1796875" style="1" customWidth="1"/>
    <col min="15359" max="15359" width="22.7265625" style="1" customWidth="1"/>
    <col min="15360" max="15360" width="20.453125" style="1" customWidth="1"/>
    <col min="15361" max="15361" width="10.453125" style="1" customWidth="1"/>
    <col min="15362" max="15362" width="10.54296875" style="1" customWidth="1"/>
    <col min="15363" max="15363" width="10.7265625" style="1" customWidth="1"/>
    <col min="15364" max="15364" width="11.1796875" style="1" customWidth="1"/>
    <col min="15365" max="15613" width="9.1796875" style="1"/>
    <col min="15614" max="15614" width="13.1796875" style="1" customWidth="1"/>
    <col min="15615" max="15615" width="22.7265625" style="1" customWidth="1"/>
    <col min="15616" max="15616" width="20.453125" style="1" customWidth="1"/>
    <col min="15617" max="15617" width="10.453125" style="1" customWidth="1"/>
    <col min="15618" max="15618" width="10.54296875" style="1" customWidth="1"/>
    <col min="15619" max="15619" width="10.7265625" style="1" customWidth="1"/>
    <col min="15620" max="15620" width="11.1796875" style="1" customWidth="1"/>
    <col min="15621" max="15869" width="9.1796875" style="1"/>
    <col min="15870" max="15870" width="13.1796875" style="1" customWidth="1"/>
    <col min="15871" max="15871" width="22.7265625" style="1" customWidth="1"/>
    <col min="15872" max="15872" width="20.453125" style="1" customWidth="1"/>
    <col min="15873" max="15873" width="10.453125" style="1" customWidth="1"/>
    <col min="15874" max="15874" width="10.54296875" style="1" customWidth="1"/>
    <col min="15875" max="15875" width="10.7265625" style="1" customWidth="1"/>
    <col min="15876" max="15876" width="11.1796875" style="1" customWidth="1"/>
    <col min="15877" max="16125" width="9.1796875" style="1"/>
    <col min="16126" max="16126" width="13.1796875" style="1" customWidth="1"/>
    <col min="16127" max="16127" width="22.7265625" style="1" customWidth="1"/>
    <col min="16128" max="16128" width="20.453125" style="1" customWidth="1"/>
    <col min="16129" max="16129" width="10.453125" style="1" customWidth="1"/>
    <col min="16130" max="16130" width="10.54296875" style="1" customWidth="1"/>
    <col min="16131" max="16131" width="10.7265625" style="1" customWidth="1"/>
    <col min="16132" max="16132" width="11.1796875" style="1" customWidth="1"/>
    <col min="16133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72</v>
      </c>
    </row>
    <row r="5" spans="1:4">
      <c r="A5" s="1" t="s">
        <v>23</v>
      </c>
      <c r="B5" s="1" t="s">
        <v>60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101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61" t="s">
        <v>35</v>
      </c>
      <c r="B13" s="55" t="s">
        <v>36</v>
      </c>
      <c r="C13" s="55" t="s">
        <v>37</v>
      </c>
      <c r="D13" s="63">
        <v>44597</v>
      </c>
    </row>
    <row r="14" spans="1:4">
      <c r="A14" s="43"/>
      <c r="B14" s="30"/>
      <c r="C14" s="30"/>
      <c r="D14" s="44">
        <v>44651</v>
      </c>
    </row>
    <row r="15" spans="1:4">
      <c r="A15" s="62" t="s">
        <v>44</v>
      </c>
      <c r="B15" s="62" t="s">
        <v>73</v>
      </c>
      <c r="C15" s="62" t="s">
        <v>38</v>
      </c>
      <c r="D15" s="57">
        <v>69</v>
      </c>
    </row>
    <row r="16" spans="1:4">
      <c r="A16" s="43" t="s">
        <v>45</v>
      </c>
      <c r="B16" s="53" t="s">
        <v>73</v>
      </c>
      <c r="C16" s="53" t="s">
        <v>39</v>
      </c>
      <c r="D16" s="57">
        <f>+D15</f>
        <v>69</v>
      </c>
    </row>
    <row r="17" spans="1:4">
      <c r="A17" s="46" t="s">
        <v>44</v>
      </c>
      <c r="B17" s="46" t="s">
        <v>73</v>
      </c>
      <c r="C17" s="46" t="s">
        <v>42</v>
      </c>
      <c r="D17" s="47">
        <f>+D15+5</f>
        <v>74</v>
      </c>
    </row>
    <row r="18" spans="1:4">
      <c r="A18" s="62" t="s">
        <v>44</v>
      </c>
      <c r="B18" s="62" t="s">
        <v>74</v>
      </c>
      <c r="C18" s="62" t="s">
        <v>38</v>
      </c>
      <c r="D18" s="57">
        <v>69</v>
      </c>
    </row>
    <row r="19" spans="1:4">
      <c r="A19" s="43" t="s">
        <v>45</v>
      </c>
      <c r="B19" s="53" t="s">
        <v>74</v>
      </c>
      <c r="C19" s="53" t="s">
        <v>39</v>
      </c>
      <c r="D19" s="57">
        <f>+D18</f>
        <v>69</v>
      </c>
    </row>
    <row r="20" spans="1:4">
      <c r="A20" s="46" t="s">
        <v>44</v>
      </c>
      <c r="B20" s="46" t="s">
        <v>74</v>
      </c>
      <c r="C20" s="46" t="s">
        <v>42</v>
      </c>
      <c r="D20" s="47">
        <f>+D18+5</f>
        <v>74</v>
      </c>
    </row>
    <row r="21" spans="1:4">
      <c r="A21" s="62" t="s">
        <v>44</v>
      </c>
      <c r="B21" s="62" t="s">
        <v>61</v>
      </c>
      <c r="C21" s="62" t="s">
        <v>38</v>
      </c>
      <c r="D21" s="57">
        <v>84</v>
      </c>
    </row>
    <row r="22" spans="1:4">
      <c r="A22" s="43" t="s">
        <v>45</v>
      </c>
      <c r="B22" s="53" t="s">
        <v>61</v>
      </c>
      <c r="C22" s="53" t="s">
        <v>39</v>
      </c>
      <c r="D22" s="57">
        <f>+D21</f>
        <v>84</v>
      </c>
    </row>
    <row r="23" spans="1:4">
      <c r="A23" s="43" t="s">
        <v>44</v>
      </c>
      <c r="B23" s="53" t="s">
        <v>61</v>
      </c>
      <c r="C23" s="53" t="s">
        <v>40</v>
      </c>
      <c r="D23" s="57">
        <f>+D21+21</f>
        <v>105</v>
      </c>
    </row>
    <row r="24" spans="1:4">
      <c r="A24" s="43" t="s">
        <v>44</v>
      </c>
      <c r="B24" s="53" t="s">
        <v>61</v>
      </c>
      <c r="C24" s="53" t="s">
        <v>41</v>
      </c>
      <c r="D24" s="57">
        <f>+D21+21</f>
        <v>105</v>
      </c>
    </row>
    <row r="25" spans="1:4">
      <c r="A25" s="46" t="s">
        <v>44</v>
      </c>
      <c r="B25" s="53" t="s">
        <v>61</v>
      </c>
      <c r="C25" s="46" t="s">
        <v>42</v>
      </c>
      <c r="D25" s="47">
        <f>+D21+5</f>
        <v>89</v>
      </c>
    </row>
    <row r="26" spans="1:4">
      <c r="A26" s="61" t="s">
        <v>44</v>
      </c>
      <c r="B26" s="62" t="s">
        <v>62</v>
      </c>
      <c r="C26" s="58" t="s">
        <v>38</v>
      </c>
      <c r="D26" s="57">
        <v>85</v>
      </c>
    </row>
    <row r="27" spans="1:4">
      <c r="A27" s="43" t="s">
        <v>45</v>
      </c>
      <c r="B27" s="53" t="s">
        <v>62</v>
      </c>
      <c r="C27" s="64" t="s">
        <v>39</v>
      </c>
      <c r="D27" s="57">
        <f>+D26</f>
        <v>85</v>
      </c>
    </row>
    <row r="28" spans="1:4">
      <c r="A28" s="43" t="s">
        <v>44</v>
      </c>
      <c r="B28" s="53" t="s">
        <v>62</v>
      </c>
      <c r="C28" s="64" t="s">
        <v>40</v>
      </c>
      <c r="D28" s="57">
        <f>+D26+21</f>
        <v>106</v>
      </c>
    </row>
    <row r="29" spans="1:4">
      <c r="A29" s="43" t="s">
        <v>44</v>
      </c>
      <c r="B29" s="53" t="s">
        <v>62</v>
      </c>
      <c r="C29" s="64" t="s">
        <v>41</v>
      </c>
      <c r="D29" s="57">
        <f>+D26+21</f>
        <v>106</v>
      </c>
    </row>
    <row r="30" spans="1:4">
      <c r="A30" s="51" t="s">
        <v>44</v>
      </c>
      <c r="B30" s="46" t="s">
        <v>62</v>
      </c>
      <c r="C30" s="52" t="s">
        <v>42</v>
      </c>
      <c r="D30" s="47">
        <f>+D26+5</f>
        <v>90</v>
      </c>
    </row>
    <row r="32" spans="1:4" ht="14.5">
      <c r="A32" s="29" t="s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7" workbookViewId="0">
      <selection activeCell="I28" sqref="I28"/>
    </sheetView>
  </sheetViews>
  <sheetFormatPr defaultRowHeight="12.5"/>
  <cols>
    <col min="1" max="1" width="16.81640625" style="1" customWidth="1"/>
    <col min="2" max="2" width="19.54296875" style="1" customWidth="1"/>
    <col min="3" max="3" width="20.26953125" style="1" customWidth="1"/>
    <col min="4" max="6" width="12.54296875" style="1" customWidth="1"/>
    <col min="7" max="252" width="9.1796875" style="1"/>
    <col min="253" max="253" width="13.1796875" style="1" customWidth="1"/>
    <col min="254" max="254" width="22.7265625" style="1" customWidth="1"/>
    <col min="255" max="255" width="20.26953125" style="1" customWidth="1"/>
    <col min="256" max="256" width="11" style="1" customWidth="1"/>
    <col min="257" max="257" width="11.81640625" style="1" customWidth="1"/>
    <col min="258" max="258" width="10.81640625" style="1" customWidth="1"/>
    <col min="259" max="259" width="10.453125" style="1" customWidth="1"/>
    <col min="260" max="260" width="10.54296875" style="1" customWidth="1"/>
    <col min="261" max="261" width="16.54296875" style="1" customWidth="1"/>
    <col min="262" max="508" width="9.1796875" style="1"/>
    <col min="509" max="509" width="13.1796875" style="1" customWidth="1"/>
    <col min="510" max="510" width="22.7265625" style="1" customWidth="1"/>
    <col min="511" max="511" width="20.26953125" style="1" customWidth="1"/>
    <col min="512" max="512" width="11" style="1" customWidth="1"/>
    <col min="513" max="513" width="11.81640625" style="1" customWidth="1"/>
    <col min="514" max="514" width="10.81640625" style="1" customWidth="1"/>
    <col min="515" max="515" width="10.453125" style="1" customWidth="1"/>
    <col min="516" max="516" width="10.54296875" style="1" customWidth="1"/>
    <col min="517" max="517" width="16.54296875" style="1" customWidth="1"/>
    <col min="518" max="764" width="9.1796875" style="1"/>
    <col min="765" max="765" width="13.1796875" style="1" customWidth="1"/>
    <col min="766" max="766" width="22.7265625" style="1" customWidth="1"/>
    <col min="767" max="767" width="20.26953125" style="1" customWidth="1"/>
    <col min="768" max="768" width="11" style="1" customWidth="1"/>
    <col min="769" max="769" width="11.81640625" style="1" customWidth="1"/>
    <col min="770" max="770" width="10.81640625" style="1" customWidth="1"/>
    <col min="771" max="771" width="10.453125" style="1" customWidth="1"/>
    <col min="772" max="772" width="10.54296875" style="1" customWidth="1"/>
    <col min="773" max="773" width="16.54296875" style="1" customWidth="1"/>
    <col min="774" max="1020" width="9.1796875" style="1"/>
    <col min="1021" max="1021" width="13.1796875" style="1" customWidth="1"/>
    <col min="1022" max="1022" width="22.7265625" style="1" customWidth="1"/>
    <col min="1023" max="1023" width="20.26953125" style="1" customWidth="1"/>
    <col min="1024" max="1024" width="11" style="1" customWidth="1"/>
    <col min="1025" max="1025" width="11.81640625" style="1" customWidth="1"/>
    <col min="1026" max="1026" width="10.81640625" style="1" customWidth="1"/>
    <col min="1027" max="1027" width="10.453125" style="1" customWidth="1"/>
    <col min="1028" max="1028" width="10.54296875" style="1" customWidth="1"/>
    <col min="1029" max="1029" width="16.54296875" style="1" customWidth="1"/>
    <col min="1030" max="1276" width="9.1796875" style="1"/>
    <col min="1277" max="1277" width="13.1796875" style="1" customWidth="1"/>
    <col min="1278" max="1278" width="22.7265625" style="1" customWidth="1"/>
    <col min="1279" max="1279" width="20.26953125" style="1" customWidth="1"/>
    <col min="1280" max="1280" width="11" style="1" customWidth="1"/>
    <col min="1281" max="1281" width="11.81640625" style="1" customWidth="1"/>
    <col min="1282" max="1282" width="10.81640625" style="1" customWidth="1"/>
    <col min="1283" max="1283" width="10.453125" style="1" customWidth="1"/>
    <col min="1284" max="1284" width="10.54296875" style="1" customWidth="1"/>
    <col min="1285" max="1285" width="16.54296875" style="1" customWidth="1"/>
    <col min="1286" max="1532" width="9.1796875" style="1"/>
    <col min="1533" max="1533" width="13.1796875" style="1" customWidth="1"/>
    <col min="1534" max="1534" width="22.7265625" style="1" customWidth="1"/>
    <col min="1535" max="1535" width="20.26953125" style="1" customWidth="1"/>
    <col min="1536" max="1536" width="11" style="1" customWidth="1"/>
    <col min="1537" max="1537" width="11.81640625" style="1" customWidth="1"/>
    <col min="1538" max="1538" width="10.81640625" style="1" customWidth="1"/>
    <col min="1539" max="1539" width="10.453125" style="1" customWidth="1"/>
    <col min="1540" max="1540" width="10.54296875" style="1" customWidth="1"/>
    <col min="1541" max="1541" width="16.54296875" style="1" customWidth="1"/>
    <col min="1542" max="1788" width="9.1796875" style="1"/>
    <col min="1789" max="1789" width="13.1796875" style="1" customWidth="1"/>
    <col min="1790" max="1790" width="22.7265625" style="1" customWidth="1"/>
    <col min="1791" max="1791" width="20.26953125" style="1" customWidth="1"/>
    <col min="1792" max="1792" width="11" style="1" customWidth="1"/>
    <col min="1793" max="1793" width="11.81640625" style="1" customWidth="1"/>
    <col min="1794" max="1794" width="10.81640625" style="1" customWidth="1"/>
    <col min="1795" max="1795" width="10.453125" style="1" customWidth="1"/>
    <col min="1796" max="1796" width="10.54296875" style="1" customWidth="1"/>
    <col min="1797" max="1797" width="16.54296875" style="1" customWidth="1"/>
    <col min="1798" max="2044" width="9.1796875" style="1"/>
    <col min="2045" max="2045" width="13.1796875" style="1" customWidth="1"/>
    <col min="2046" max="2046" width="22.7265625" style="1" customWidth="1"/>
    <col min="2047" max="2047" width="20.26953125" style="1" customWidth="1"/>
    <col min="2048" max="2048" width="11" style="1" customWidth="1"/>
    <col min="2049" max="2049" width="11.81640625" style="1" customWidth="1"/>
    <col min="2050" max="2050" width="10.81640625" style="1" customWidth="1"/>
    <col min="2051" max="2051" width="10.453125" style="1" customWidth="1"/>
    <col min="2052" max="2052" width="10.54296875" style="1" customWidth="1"/>
    <col min="2053" max="2053" width="16.54296875" style="1" customWidth="1"/>
    <col min="2054" max="2300" width="9.1796875" style="1"/>
    <col min="2301" max="2301" width="13.1796875" style="1" customWidth="1"/>
    <col min="2302" max="2302" width="22.7265625" style="1" customWidth="1"/>
    <col min="2303" max="2303" width="20.26953125" style="1" customWidth="1"/>
    <col min="2304" max="2304" width="11" style="1" customWidth="1"/>
    <col min="2305" max="2305" width="11.81640625" style="1" customWidth="1"/>
    <col min="2306" max="2306" width="10.81640625" style="1" customWidth="1"/>
    <col min="2307" max="2307" width="10.453125" style="1" customWidth="1"/>
    <col min="2308" max="2308" width="10.54296875" style="1" customWidth="1"/>
    <col min="2309" max="2309" width="16.54296875" style="1" customWidth="1"/>
    <col min="2310" max="2556" width="9.1796875" style="1"/>
    <col min="2557" max="2557" width="13.1796875" style="1" customWidth="1"/>
    <col min="2558" max="2558" width="22.7265625" style="1" customWidth="1"/>
    <col min="2559" max="2559" width="20.26953125" style="1" customWidth="1"/>
    <col min="2560" max="2560" width="11" style="1" customWidth="1"/>
    <col min="2561" max="2561" width="11.81640625" style="1" customWidth="1"/>
    <col min="2562" max="2562" width="10.81640625" style="1" customWidth="1"/>
    <col min="2563" max="2563" width="10.453125" style="1" customWidth="1"/>
    <col min="2564" max="2564" width="10.54296875" style="1" customWidth="1"/>
    <col min="2565" max="2565" width="16.54296875" style="1" customWidth="1"/>
    <col min="2566" max="2812" width="9.1796875" style="1"/>
    <col min="2813" max="2813" width="13.1796875" style="1" customWidth="1"/>
    <col min="2814" max="2814" width="22.7265625" style="1" customWidth="1"/>
    <col min="2815" max="2815" width="20.26953125" style="1" customWidth="1"/>
    <col min="2816" max="2816" width="11" style="1" customWidth="1"/>
    <col min="2817" max="2817" width="11.81640625" style="1" customWidth="1"/>
    <col min="2818" max="2818" width="10.81640625" style="1" customWidth="1"/>
    <col min="2819" max="2819" width="10.453125" style="1" customWidth="1"/>
    <col min="2820" max="2820" width="10.54296875" style="1" customWidth="1"/>
    <col min="2821" max="2821" width="16.54296875" style="1" customWidth="1"/>
    <col min="2822" max="3068" width="9.1796875" style="1"/>
    <col min="3069" max="3069" width="13.1796875" style="1" customWidth="1"/>
    <col min="3070" max="3070" width="22.7265625" style="1" customWidth="1"/>
    <col min="3071" max="3071" width="20.26953125" style="1" customWidth="1"/>
    <col min="3072" max="3072" width="11" style="1" customWidth="1"/>
    <col min="3073" max="3073" width="11.81640625" style="1" customWidth="1"/>
    <col min="3074" max="3074" width="10.81640625" style="1" customWidth="1"/>
    <col min="3075" max="3075" width="10.453125" style="1" customWidth="1"/>
    <col min="3076" max="3076" width="10.54296875" style="1" customWidth="1"/>
    <col min="3077" max="3077" width="16.54296875" style="1" customWidth="1"/>
    <col min="3078" max="3324" width="9.1796875" style="1"/>
    <col min="3325" max="3325" width="13.1796875" style="1" customWidth="1"/>
    <col min="3326" max="3326" width="22.7265625" style="1" customWidth="1"/>
    <col min="3327" max="3327" width="20.26953125" style="1" customWidth="1"/>
    <col min="3328" max="3328" width="11" style="1" customWidth="1"/>
    <col min="3329" max="3329" width="11.81640625" style="1" customWidth="1"/>
    <col min="3330" max="3330" width="10.81640625" style="1" customWidth="1"/>
    <col min="3331" max="3331" width="10.453125" style="1" customWidth="1"/>
    <col min="3332" max="3332" width="10.54296875" style="1" customWidth="1"/>
    <col min="3333" max="3333" width="16.54296875" style="1" customWidth="1"/>
    <col min="3334" max="3580" width="9.1796875" style="1"/>
    <col min="3581" max="3581" width="13.1796875" style="1" customWidth="1"/>
    <col min="3582" max="3582" width="22.7265625" style="1" customWidth="1"/>
    <col min="3583" max="3583" width="20.26953125" style="1" customWidth="1"/>
    <col min="3584" max="3584" width="11" style="1" customWidth="1"/>
    <col min="3585" max="3585" width="11.81640625" style="1" customWidth="1"/>
    <col min="3586" max="3586" width="10.81640625" style="1" customWidth="1"/>
    <col min="3587" max="3587" width="10.453125" style="1" customWidth="1"/>
    <col min="3588" max="3588" width="10.54296875" style="1" customWidth="1"/>
    <col min="3589" max="3589" width="16.54296875" style="1" customWidth="1"/>
    <col min="3590" max="3836" width="9.1796875" style="1"/>
    <col min="3837" max="3837" width="13.1796875" style="1" customWidth="1"/>
    <col min="3838" max="3838" width="22.7265625" style="1" customWidth="1"/>
    <col min="3839" max="3839" width="20.26953125" style="1" customWidth="1"/>
    <col min="3840" max="3840" width="11" style="1" customWidth="1"/>
    <col min="3841" max="3841" width="11.81640625" style="1" customWidth="1"/>
    <col min="3842" max="3842" width="10.81640625" style="1" customWidth="1"/>
    <col min="3843" max="3843" width="10.453125" style="1" customWidth="1"/>
    <col min="3844" max="3844" width="10.54296875" style="1" customWidth="1"/>
    <col min="3845" max="3845" width="16.54296875" style="1" customWidth="1"/>
    <col min="3846" max="4092" width="9.1796875" style="1"/>
    <col min="4093" max="4093" width="13.1796875" style="1" customWidth="1"/>
    <col min="4094" max="4094" width="22.7265625" style="1" customWidth="1"/>
    <col min="4095" max="4095" width="20.26953125" style="1" customWidth="1"/>
    <col min="4096" max="4096" width="11" style="1" customWidth="1"/>
    <col min="4097" max="4097" width="11.81640625" style="1" customWidth="1"/>
    <col min="4098" max="4098" width="10.81640625" style="1" customWidth="1"/>
    <col min="4099" max="4099" width="10.453125" style="1" customWidth="1"/>
    <col min="4100" max="4100" width="10.54296875" style="1" customWidth="1"/>
    <col min="4101" max="4101" width="16.54296875" style="1" customWidth="1"/>
    <col min="4102" max="4348" width="9.1796875" style="1"/>
    <col min="4349" max="4349" width="13.1796875" style="1" customWidth="1"/>
    <col min="4350" max="4350" width="22.7265625" style="1" customWidth="1"/>
    <col min="4351" max="4351" width="20.26953125" style="1" customWidth="1"/>
    <col min="4352" max="4352" width="11" style="1" customWidth="1"/>
    <col min="4353" max="4353" width="11.81640625" style="1" customWidth="1"/>
    <col min="4354" max="4354" width="10.81640625" style="1" customWidth="1"/>
    <col min="4355" max="4355" width="10.453125" style="1" customWidth="1"/>
    <col min="4356" max="4356" width="10.54296875" style="1" customWidth="1"/>
    <col min="4357" max="4357" width="16.54296875" style="1" customWidth="1"/>
    <col min="4358" max="4604" width="9.1796875" style="1"/>
    <col min="4605" max="4605" width="13.1796875" style="1" customWidth="1"/>
    <col min="4606" max="4606" width="22.7265625" style="1" customWidth="1"/>
    <col min="4607" max="4607" width="20.26953125" style="1" customWidth="1"/>
    <col min="4608" max="4608" width="11" style="1" customWidth="1"/>
    <col min="4609" max="4609" width="11.81640625" style="1" customWidth="1"/>
    <col min="4610" max="4610" width="10.81640625" style="1" customWidth="1"/>
    <col min="4611" max="4611" width="10.453125" style="1" customWidth="1"/>
    <col min="4612" max="4612" width="10.54296875" style="1" customWidth="1"/>
    <col min="4613" max="4613" width="16.54296875" style="1" customWidth="1"/>
    <col min="4614" max="4860" width="9.1796875" style="1"/>
    <col min="4861" max="4861" width="13.1796875" style="1" customWidth="1"/>
    <col min="4862" max="4862" width="22.7265625" style="1" customWidth="1"/>
    <col min="4863" max="4863" width="20.26953125" style="1" customWidth="1"/>
    <col min="4864" max="4864" width="11" style="1" customWidth="1"/>
    <col min="4865" max="4865" width="11.81640625" style="1" customWidth="1"/>
    <col min="4866" max="4866" width="10.81640625" style="1" customWidth="1"/>
    <col min="4867" max="4867" width="10.453125" style="1" customWidth="1"/>
    <col min="4868" max="4868" width="10.54296875" style="1" customWidth="1"/>
    <col min="4869" max="4869" width="16.54296875" style="1" customWidth="1"/>
    <col min="4870" max="5116" width="9.1796875" style="1"/>
    <col min="5117" max="5117" width="13.1796875" style="1" customWidth="1"/>
    <col min="5118" max="5118" width="22.7265625" style="1" customWidth="1"/>
    <col min="5119" max="5119" width="20.26953125" style="1" customWidth="1"/>
    <col min="5120" max="5120" width="11" style="1" customWidth="1"/>
    <col min="5121" max="5121" width="11.81640625" style="1" customWidth="1"/>
    <col min="5122" max="5122" width="10.81640625" style="1" customWidth="1"/>
    <col min="5123" max="5123" width="10.453125" style="1" customWidth="1"/>
    <col min="5124" max="5124" width="10.54296875" style="1" customWidth="1"/>
    <col min="5125" max="5125" width="16.54296875" style="1" customWidth="1"/>
    <col min="5126" max="5372" width="9.1796875" style="1"/>
    <col min="5373" max="5373" width="13.1796875" style="1" customWidth="1"/>
    <col min="5374" max="5374" width="22.7265625" style="1" customWidth="1"/>
    <col min="5375" max="5375" width="20.26953125" style="1" customWidth="1"/>
    <col min="5376" max="5376" width="11" style="1" customWidth="1"/>
    <col min="5377" max="5377" width="11.81640625" style="1" customWidth="1"/>
    <col min="5378" max="5378" width="10.81640625" style="1" customWidth="1"/>
    <col min="5379" max="5379" width="10.453125" style="1" customWidth="1"/>
    <col min="5380" max="5380" width="10.54296875" style="1" customWidth="1"/>
    <col min="5381" max="5381" width="16.54296875" style="1" customWidth="1"/>
    <col min="5382" max="5628" width="9.1796875" style="1"/>
    <col min="5629" max="5629" width="13.1796875" style="1" customWidth="1"/>
    <col min="5630" max="5630" width="22.7265625" style="1" customWidth="1"/>
    <col min="5631" max="5631" width="20.26953125" style="1" customWidth="1"/>
    <col min="5632" max="5632" width="11" style="1" customWidth="1"/>
    <col min="5633" max="5633" width="11.81640625" style="1" customWidth="1"/>
    <col min="5634" max="5634" width="10.81640625" style="1" customWidth="1"/>
    <col min="5635" max="5635" width="10.453125" style="1" customWidth="1"/>
    <col min="5636" max="5636" width="10.54296875" style="1" customWidth="1"/>
    <col min="5637" max="5637" width="16.54296875" style="1" customWidth="1"/>
    <col min="5638" max="5884" width="9.1796875" style="1"/>
    <col min="5885" max="5885" width="13.1796875" style="1" customWidth="1"/>
    <col min="5886" max="5886" width="22.7265625" style="1" customWidth="1"/>
    <col min="5887" max="5887" width="20.26953125" style="1" customWidth="1"/>
    <col min="5888" max="5888" width="11" style="1" customWidth="1"/>
    <col min="5889" max="5889" width="11.81640625" style="1" customWidth="1"/>
    <col min="5890" max="5890" width="10.81640625" style="1" customWidth="1"/>
    <col min="5891" max="5891" width="10.453125" style="1" customWidth="1"/>
    <col min="5892" max="5892" width="10.54296875" style="1" customWidth="1"/>
    <col min="5893" max="5893" width="16.54296875" style="1" customWidth="1"/>
    <col min="5894" max="6140" width="9.1796875" style="1"/>
    <col min="6141" max="6141" width="13.1796875" style="1" customWidth="1"/>
    <col min="6142" max="6142" width="22.7265625" style="1" customWidth="1"/>
    <col min="6143" max="6143" width="20.26953125" style="1" customWidth="1"/>
    <col min="6144" max="6144" width="11" style="1" customWidth="1"/>
    <col min="6145" max="6145" width="11.81640625" style="1" customWidth="1"/>
    <col min="6146" max="6146" width="10.81640625" style="1" customWidth="1"/>
    <col min="6147" max="6147" width="10.453125" style="1" customWidth="1"/>
    <col min="6148" max="6148" width="10.54296875" style="1" customWidth="1"/>
    <col min="6149" max="6149" width="16.54296875" style="1" customWidth="1"/>
    <col min="6150" max="6396" width="9.1796875" style="1"/>
    <col min="6397" max="6397" width="13.1796875" style="1" customWidth="1"/>
    <col min="6398" max="6398" width="22.7265625" style="1" customWidth="1"/>
    <col min="6399" max="6399" width="20.26953125" style="1" customWidth="1"/>
    <col min="6400" max="6400" width="11" style="1" customWidth="1"/>
    <col min="6401" max="6401" width="11.81640625" style="1" customWidth="1"/>
    <col min="6402" max="6402" width="10.81640625" style="1" customWidth="1"/>
    <col min="6403" max="6403" width="10.453125" style="1" customWidth="1"/>
    <col min="6404" max="6404" width="10.54296875" style="1" customWidth="1"/>
    <col min="6405" max="6405" width="16.54296875" style="1" customWidth="1"/>
    <col min="6406" max="6652" width="9.1796875" style="1"/>
    <col min="6653" max="6653" width="13.1796875" style="1" customWidth="1"/>
    <col min="6654" max="6654" width="22.7265625" style="1" customWidth="1"/>
    <col min="6655" max="6655" width="20.26953125" style="1" customWidth="1"/>
    <col min="6656" max="6656" width="11" style="1" customWidth="1"/>
    <col min="6657" max="6657" width="11.81640625" style="1" customWidth="1"/>
    <col min="6658" max="6658" width="10.81640625" style="1" customWidth="1"/>
    <col min="6659" max="6659" width="10.453125" style="1" customWidth="1"/>
    <col min="6660" max="6660" width="10.54296875" style="1" customWidth="1"/>
    <col min="6661" max="6661" width="16.54296875" style="1" customWidth="1"/>
    <col min="6662" max="6908" width="9.1796875" style="1"/>
    <col min="6909" max="6909" width="13.1796875" style="1" customWidth="1"/>
    <col min="6910" max="6910" width="22.7265625" style="1" customWidth="1"/>
    <col min="6911" max="6911" width="20.26953125" style="1" customWidth="1"/>
    <col min="6912" max="6912" width="11" style="1" customWidth="1"/>
    <col min="6913" max="6913" width="11.81640625" style="1" customWidth="1"/>
    <col min="6914" max="6914" width="10.81640625" style="1" customWidth="1"/>
    <col min="6915" max="6915" width="10.453125" style="1" customWidth="1"/>
    <col min="6916" max="6916" width="10.54296875" style="1" customWidth="1"/>
    <col min="6917" max="6917" width="16.54296875" style="1" customWidth="1"/>
    <col min="6918" max="7164" width="9.1796875" style="1"/>
    <col min="7165" max="7165" width="13.1796875" style="1" customWidth="1"/>
    <col min="7166" max="7166" width="22.7265625" style="1" customWidth="1"/>
    <col min="7167" max="7167" width="20.26953125" style="1" customWidth="1"/>
    <col min="7168" max="7168" width="11" style="1" customWidth="1"/>
    <col min="7169" max="7169" width="11.81640625" style="1" customWidth="1"/>
    <col min="7170" max="7170" width="10.81640625" style="1" customWidth="1"/>
    <col min="7171" max="7171" width="10.453125" style="1" customWidth="1"/>
    <col min="7172" max="7172" width="10.54296875" style="1" customWidth="1"/>
    <col min="7173" max="7173" width="16.54296875" style="1" customWidth="1"/>
    <col min="7174" max="7420" width="9.1796875" style="1"/>
    <col min="7421" max="7421" width="13.1796875" style="1" customWidth="1"/>
    <col min="7422" max="7422" width="22.7265625" style="1" customWidth="1"/>
    <col min="7423" max="7423" width="20.26953125" style="1" customWidth="1"/>
    <col min="7424" max="7424" width="11" style="1" customWidth="1"/>
    <col min="7425" max="7425" width="11.81640625" style="1" customWidth="1"/>
    <col min="7426" max="7426" width="10.81640625" style="1" customWidth="1"/>
    <col min="7427" max="7427" width="10.453125" style="1" customWidth="1"/>
    <col min="7428" max="7428" width="10.54296875" style="1" customWidth="1"/>
    <col min="7429" max="7429" width="16.54296875" style="1" customWidth="1"/>
    <col min="7430" max="7676" width="9.1796875" style="1"/>
    <col min="7677" max="7677" width="13.1796875" style="1" customWidth="1"/>
    <col min="7678" max="7678" width="22.7265625" style="1" customWidth="1"/>
    <col min="7679" max="7679" width="20.26953125" style="1" customWidth="1"/>
    <col min="7680" max="7680" width="11" style="1" customWidth="1"/>
    <col min="7681" max="7681" width="11.81640625" style="1" customWidth="1"/>
    <col min="7682" max="7682" width="10.81640625" style="1" customWidth="1"/>
    <col min="7683" max="7683" width="10.453125" style="1" customWidth="1"/>
    <col min="7684" max="7684" width="10.54296875" style="1" customWidth="1"/>
    <col min="7685" max="7685" width="16.54296875" style="1" customWidth="1"/>
    <col min="7686" max="7932" width="9.1796875" style="1"/>
    <col min="7933" max="7933" width="13.1796875" style="1" customWidth="1"/>
    <col min="7934" max="7934" width="22.7265625" style="1" customWidth="1"/>
    <col min="7935" max="7935" width="20.26953125" style="1" customWidth="1"/>
    <col min="7936" max="7936" width="11" style="1" customWidth="1"/>
    <col min="7937" max="7937" width="11.81640625" style="1" customWidth="1"/>
    <col min="7938" max="7938" width="10.81640625" style="1" customWidth="1"/>
    <col min="7939" max="7939" width="10.453125" style="1" customWidth="1"/>
    <col min="7940" max="7940" width="10.54296875" style="1" customWidth="1"/>
    <col min="7941" max="7941" width="16.54296875" style="1" customWidth="1"/>
    <col min="7942" max="8188" width="9.1796875" style="1"/>
    <col min="8189" max="8189" width="13.1796875" style="1" customWidth="1"/>
    <col min="8190" max="8190" width="22.7265625" style="1" customWidth="1"/>
    <col min="8191" max="8191" width="20.26953125" style="1" customWidth="1"/>
    <col min="8192" max="8192" width="11" style="1" customWidth="1"/>
    <col min="8193" max="8193" width="11.81640625" style="1" customWidth="1"/>
    <col min="8194" max="8194" width="10.81640625" style="1" customWidth="1"/>
    <col min="8195" max="8195" width="10.453125" style="1" customWidth="1"/>
    <col min="8196" max="8196" width="10.54296875" style="1" customWidth="1"/>
    <col min="8197" max="8197" width="16.54296875" style="1" customWidth="1"/>
    <col min="8198" max="8444" width="9.1796875" style="1"/>
    <col min="8445" max="8445" width="13.1796875" style="1" customWidth="1"/>
    <col min="8446" max="8446" width="22.7265625" style="1" customWidth="1"/>
    <col min="8447" max="8447" width="20.26953125" style="1" customWidth="1"/>
    <col min="8448" max="8448" width="11" style="1" customWidth="1"/>
    <col min="8449" max="8449" width="11.81640625" style="1" customWidth="1"/>
    <col min="8450" max="8450" width="10.81640625" style="1" customWidth="1"/>
    <col min="8451" max="8451" width="10.453125" style="1" customWidth="1"/>
    <col min="8452" max="8452" width="10.54296875" style="1" customWidth="1"/>
    <col min="8453" max="8453" width="16.54296875" style="1" customWidth="1"/>
    <col min="8454" max="8700" width="9.1796875" style="1"/>
    <col min="8701" max="8701" width="13.1796875" style="1" customWidth="1"/>
    <col min="8702" max="8702" width="22.7265625" style="1" customWidth="1"/>
    <col min="8703" max="8703" width="20.26953125" style="1" customWidth="1"/>
    <col min="8704" max="8704" width="11" style="1" customWidth="1"/>
    <col min="8705" max="8705" width="11.81640625" style="1" customWidth="1"/>
    <col min="8706" max="8706" width="10.81640625" style="1" customWidth="1"/>
    <col min="8707" max="8707" width="10.453125" style="1" customWidth="1"/>
    <col min="8708" max="8708" width="10.54296875" style="1" customWidth="1"/>
    <col min="8709" max="8709" width="16.54296875" style="1" customWidth="1"/>
    <col min="8710" max="8956" width="9.1796875" style="1"/>
    <col min="8957" max="8957" width="13.1796875" style="1" customWidth="1"/>
    <col min="8958" max="8958" width="22.7265625" style="1" customWidth="1"/>
    <col min="8959" max="8959" width="20.26953125" style="1" customWidth="1"/>
    <col min="8960" max="8960" width="11" style="1" customWidth="1"/>
    <col min="8961" max="8961" width="11.81640625" style="1" customWidth="1"/>
    <col min="8962" max="8962" width="10.81640625" style="1" customWidth="1"/>
    <col min="8963" max="8963" width="10.453125" style="1" customWidth="1"/>
    <col min="8964" max="8964" width="10.54296875" style="1" customWidth="1"/>
    <col min="8965" max="8965" width="16.54296875" style="1" customWidth="1"/>
    <col min="8966" max="9212" width="9.1796875" style="1"/>
    <col min="9213" max="9213" width="13.1796875" style="1" customWidth="1"/>
    <col min="9214" max="9214" width="22.7265625" style="1" customWidth="1"/>
    <col min="9215" max="9215" width="20.26953125" style="1" customWidth="1"/>
    <col min="9216" max="9216" width="11" style="1" customWidth="1"/>
    <col min="9217" max="9217" width="11.81640625" style="1" customWidth="1"/>
    <col min="9218" max="9218" width="10.81640625" style="1" customWidth="1"/>
    <col min="9219" max="9219" width="10.453125" style="1" customWidth="1"/>
    <col min="9220" max="9220" width="10.54296875" style="1" customWidth="1"/>
    <col min="9221" max="9221" width="16.54296875" style="1" customWidth="1"/>
    <col min="9222" max="9468" width="9.1796875" style="1"/>
    <col min="9469" max="9469" width="13.1796875" style="1" customWidth="1"/>
    <col min="9470" max="9470" width="22.7265625" style="1" customWidth="1"/>
    <col min="9471" max="9471" width="20.26953125" style="1" customWidth="1"/>
    <col min="9472" max="9472" width="11" style="1" customWidth="1"/>
    <col min="9473" max="9473" width="11.81640625" style="1" customWidth="1"/>
    <col min="9474" max="9474" width="10.81640625" style="1" customWidth="1"/>
    <col min="9475" max="9475" width="10.453125" style="1" customWidth="1"/>
    <col min="9476" max="9476" width="10.54296875" style="1" customWidth="1"/>
    <col min="9477" max="9477" width="16.54296875" style="1" customWidth="1"/>
    <col min="9478" max="9724" width="9.1796875" style="1"/>
    <col min="9725" max="9725" width="13.1796875" style="1" customWidth="1"/>
    <col min="9726" max="9726" width="22.7265625" style="1" customWidth="1"/>
    <col min="9727" max="9727" width="20.26953125" style="1" customWidth="1"/>
    <col min="9728" max="9728" width="11" style="1" customWidth="1"/>
    <col min="9729" max="9729" width="11.81640625" style="1" customWidth="1"/>
    <col min="9730" max="9730" width="10.81640625" style="1" customWidth="1"/>
    <col min="9731" max="9731" width="10.453125" style="1" customWidth="1"/>
    <col min="9732" max="9732" width="10.54296875" style="1" customWidth="1"/>
    <col min="9733" max="9733" width="16.54296875" style="1" customWidth="1"/>
    <col min="9734" max="9980" width="9.1796875" style="1"/>
    <col min="9981" max="9981" width="13.1796875" style="1" customWidth="1"/>
    <col min="9982" max="9982" width="22.7265625" style="1" customWidth="1"/>
    <col min="9983" max="9983" width="20.26953125" style="1" customWidth="1"/>
    <col min="9984" max="9984" width="11" style="1" customWidth="1"/>
    <col min="9985" max="9985" width="11.81640625" style="1" customWidth="1"/>
    <col min="9986" max="9986" width="10.81640625" style="1" customWidth="1"/>
    <col min="9987" max="9987" width="10.453125" style="1" customWidth="1"/>
    <col min="9988" max="9988" width="10.54296875" style="1" customWidth="1"/>
    <col min="9989" max="9989" width="16.54296875" style="1" customWidth="1"/>
    <col min="9990" max="10236" width="9.1796875" style="1"/>
    <col min="10237" max="10237" width="13.1796875" style="1" customWidth="1"/>
    <col min="10238" max="10238" width="22.7265625" style="1" customWidth="1"/>
    <col min="10239" max="10239" width="20.26953125" style="1" customWidth="1"/>
    <col min="10240" max="10240" width="11" style="1" customWidth="1"/>
    <col min="10241" max="10241" width="11.81640625" style="1" customWidth="1"/>
    <col min="10242" max="10242" width="10.81640625" style="1" customWidth="1"/>
    <col min="10243" max="10243" width="10.453125" style="1" customWidth="1"/>
    <col min="10244" max="10244" width="10.54296875" style="1" customWidth="1"/>
    <col min="10245" max="10245" width="16.54296875" style="1" customWidth="1"/>
    <col min="10246" max="10492" width="9.1796875" style="1"/>
    <col min="10493" max="10493" width="13.1796875" style="1" customWidth="1"/>
    <col min="10494" max="10494" width="22.7265625" style="1" customWidth="1"/>
    <col min="10495" max="10495" width="20.26953125" style="1" customWidth="1"/>
    <col min="10496" max="10496" width="11" style="1" customWidth="1"/>
    <col min="10497" max="10497" width="11.81640625" style="1" customWidth="1"/>
    <col min="10498" max="10498" width="10.81640625" style="1" customWidth="1"/>
    <col min="10499" max="10499" width="10.453125" style="1" customWidth="1"/>
    <col min="10500" max="10500" width="10.54296875" style="1" customWidth="1"/>
    <col min="10501" max="10501" width="16.54296875" style="1" customWidth="1"/>
    <col min="10502" max="10748" width="9.1796875" style="1"/>
    <col min="10749" max="10749" width="13.1796875" style="1" customWidth="1"/>
    <col min="10750" max="10750" width="22.7265625" style="1" customWidth="1"/>
    <col min="10751" max="10751" width="20.26953125" style="1" customWidth="1"/>
    <col min="10752" max="10752" width="11" style="1" customWidth="1"/>
    <col min="10753" max="10753" width="11.81640625" style="1" customWidth="1"/>
    <col min="10754" max="10754" width="10.81640625" style="1" customWidth="1"/>
    <col min="10755" max="10755" width="10.453125" style="1" customWidth="1"/>
    <col min="10756" max="10756" width="10.54296875" style="1" customWidth="1"/>
    <col min="10757" max="10757" width="16.54296875" style="1" customWidth="1"/>
    <col min="10758" max="11004" width="9.1796875" style="1"/>
    <col min="11005" max="11005" width="13.1796875" style="1" customWidth="1"/>
    <col min="11006" max="11006" width="22.7265625" style="1" customWidth="1"/>
    <col min="11007" max="11007" width="20.26953125" style="1" customWidth="1"/>
    <col min="11008" max="11008" width="11" style="1" customWidth="1"/>
    <col min="11009" max="11009" width="11.81640625" style="1" customWidth="1"/>
    <col min="11010" max="11010" width="10.81640625" style="1" customWidth="1"/>
    <col min="11011" max="11011" width="10.453125" style="1" customWidth="1"/>
    <col min="11012" max="11012" width="10.54296875" style="1" customWidth="1"/>
    <col min="11013" max="11013" width="16.54296875" style="1" customWidth="1"/>
    <col min="11014" max="11260" width="9.1796875" style="1"/>
    <col min="11261" max="11261" width="13.1796875" style="1" customWidth="1"/>
    <col min="11262" max="11262" width="22.7265625" style="1" customWidth="1"/>
    <col min="11263" max="11263" width="20.26953125" style="1" customWidth="1"/>
    <col min="11264" max="11264" width="11" style="1" customWidth="1"/>
    <col min="11265" max="11265" width="11.81640625" style="1" customWidth="1"/>
    <col min="11266" max="11266" width="10.81640625" style="1" customWidth="1"/>
    <col min="11267" max="11267" width="10.453125" style="1" customWidth="1"/>
    <col min="11268" max="11268" width="10.54296875" style="1" customWidth="1"/>
    <col min="11269" max="11269" width="16.54296875" style="1" customWidth="1"/>
    <col min="11270" max="11516" width="9.1796875" style="1"/>
    <col min="11517" max="11517" width="13.1796875" style="1" customWidth="1"/>
    <col min="11518" max="11518" width="22.7265625" style="1" customWidth="1"/>
    <col min="11519" max="11519" width="20.26953125" style="1" customWidth="1"/>
    <col min="11520" max="11520" width="11" style="1" customWidth="1"/>
    <col min="11521" max="11521" width="11.81640625" style="1" customWidth="1"/>
    <col min="11522" max="11522" width="10.81640625" style="1" customWidth="1"/>
    <col min="11523" max="11523" width="10.453125" style="1" customWidth="1"/>
    <col min="11524" max="11524" width="10.54296875" style="1" customWidth="1"/>
    <col min="11525" max="11525" width="16.54296875" style="1" customWidth="1"/>
    <col min="11526" max="11772" width="9.1796875" style="1"/>
    <col min="11773" max="11773" width="13.1796875" style="1" customWidth="1"/>
    <col min="11774" max="11774" width="22.7265625" style="1" customWidth="1"/>
    <col min="11775" max="11775" width="20.26953125" style="1" customWidth="1"/>
    <col min="11776" max="11776" width="11" style="1" customWidth="1"/>
    <col min="11777" max="11777" width="11.81640625" style="1" customWidth="1"/>
    <col min="11778" max="11778" width="10.81640625" style="1" customWidth="1"/>
    <col min="11779" max="11779" width="10.453125" style="1" customWidth="1"/>
    <col min="11780" max="11780" width="10.54296875" style="1" customWidth="1"/>
    <col min="11781" max="11781" width="16.54296875" style="1" customWidth="1"/>
    <col min="11782" max="12028" width="9.1796875" style="1"/>
    <col min="12029" max="12029" width="13.1796875" style="1" customWidth="1"/>
    <col min="12030" max="12030" width="22.7265625" style="1" customWidth="1"/>
    <col min="12031" max="12031" width="20.26953125" style="1" customWidth="1"/>
    <col min="12032" max="12032" width="11" style="1" customWidth="1"/>
    <col min="12033" max="12033" width="11.81640625" style="1" customWidth="1"/>
    <col min="12034" max="12034" width="10.81640625" style="1" customWidth="1"/>
    <col min="12035" max="12035" width="10.453125" style="1" customWidth="1"/>
    <col min="12036" max="12036" width="10.54296875" style="1" customWidth="1"/>
    <col min="12037" max="12037" width="16.54296875" style="1" customWidth="1"/>
    <col min="12038" max="12284" width="9.1796875" style="1"/>
    <col min="12285" max="12285" width="13.1796875" style="1" customWidth="1"/>
    <col min="12286" max="12286" width="22.7265625" style="1" customWidth="1"/>
    <col min="12287" max="12287" width="20.26953125" style="1" customWidth="1"/>
    <col min="12288" max="12288" width="11" style="1" customWidth="1"/>
    <col min="12289" max="12289" width="11.81640625" style="1" customWidth="1"/>
    <col min="12290" max="12290" width="10.81640625" style="1" customWidth="1"/>
    <col min="12291" max="12291" width="10.453125" style="1" customWidth="1"/>
    <col min="12292" max="12292" width="10.54296875" style="1" customWidth="1"/>
    <col min="12293" max="12293" width="16.54296875" style="1" customWidth="1"/>
    <col min="12294" max="12540" width="9.1796875" style="1"/>
    <col min="12541" max="12541" width="13.1796875" style="1" customWidth="1"/>
    <col min="12542" max="12542" width="22.7265625" style="1" customWidth="1"/>
    <col min="12543" max="12543" width="20.26953125" style="1" customWidth="1"/>
    <col min="12544" max="12544" width="11" style="1" customWidth="1"/>
    <col min="12545" max="12545" width="11.81640625" style="1" customWidth="1"/>
    <col min="12546" max="12546" width="10.81640625" style="1" customWidth="1"/>
    <col min="12547" max="12547" width="10.453125" style="1" customWidth="1"/>
    <col min="12548" max="12548" width="10.54296875" style="1" customWidth="1"/>
    <col min="12549" max="12549" width="16.54296875" style="1" customWidth="1"/>
    <col min="12550" max="12796" width="9.1796875" style="1"/>
    <col min="12797" max="12797" width="13.1796875" style="1" customWidth="1"/>
    <col min="12798" max="12798" width="22.7265625" style="1" customWidth="1"/>
    <col min="12799" max="12799" width="20.26953125" style="1" customWidth="1"/>
    <col min="12800" max="12800" width="11" style="1" customWidth="1"/>
    <col min="12801" max="12801" width="11.81640625" style="1" customWidth="1"/>
    <col min="12802" max="12802" width="10.81640625" style="1" customWidth="1"/>
    <col min="12803" max="12803" width="10.453125" style="1" customWidth="1"/>
    <col min="12804" max="12804" width="10.54296875" style="1" customWidth="1"/>
    <col min="12805" max="12805" width="16.54296875" style="1" customWidth="1"/>
    <col min="12806" max="13052" width="9.1796875" style="1"/>
    <col min="13053" max="13053" width="13.1796875" style="1" customWidth="1"/>
    <col min="13054" max="13054" width="22.7265625" style="1" customWidth="1"/>
    <col min="13055" max="13055" width="20.26953125" style="1" customWidth="1"/>
    <col min="13056" max="13056" width="11" style="1" customWidth="1"/>
    <col min="13057" max="13057" width="11.81640625" style="1" customWidth="1"/>
    <col min="13058" max="13058" width="10.81640625" style="1" customWidth="1"/>
    <col min="13059" max="13059" width="10.453125" style="1" customWidth="1"/>
    <col min="13060" max="13060" width="10.54296875" style="1" customWidth="1"/>
    <col min="13061" max="13061" width="16.54296875" style="1" customWidth="1"/>
    <col min="13062" max="13308" width="9.1796875" style="1"/>
    <col min="13309" max="13309" width="13.1796875" style="1" customWidth="1"/>
    <col min="13310" max="13310" width="22.7265625" style="1" customWidth="1"/>
    <col min="13311" max="13311" width="20.26953125" style="1" customWidth="1"/>
    <col min="13312" max="13312" width="11" style="1" customWidth="1"/>
    <col min="13313" max="13313" width="11.81640625" style="1" customWidth="1"/>
    <col min="13314" max="13314" width="10.81640625" style="1" customWidth="1"/>
    <col min="13315" max="13315" width="10.453125" style="1" customWidth="1"/>
    <col min="13316" max="13316" width="10.54296875" style="1" customWidth="1"/>
    <col min="13317" max="13317" width="16.54296875" style="1" customWidth="1"/>
    <col min="13318" max="13564" width="9.1796875" style="1"/>
    <col min="13565" max="13565" width="13.1796875" style="1" customWidth="1"/>
    <col min="13566" max="13566" width="22.7265625" style="1" customWidth="1"/>
    <col min="13567" max="13567" width="20.26953125" style="1" customWidth="1"/>
    <col min="13568" max="13568" width="11" style="1" customWidth="1"/>
    <col min="13569" max="13569" width="11.81640625" style="1" customWidth="1"/>
    <col min="13570" max="13570" width="10.81640625" style="1" customWidth="1"/>
    <col min="13571" max="13571" width="10.453125" style="1" customWidth="1"/>
    <col min="13572" max="13572" width="10.54296875" style="1" customWidth="1"/>
    <col min="13573" max="13573" width="16.54296875" style="1" customWidth="1"/>
    <col min="13574" max="13820" width="9.1796875" style="1"/>
    <col min="13821" max="13821" width="13.1796875" style="1" customWidth="1"/>
    <col min="13822" max="13822" width="22.7265625" style="1" customWidth="1"/>
    <col min="13823" max="13823" width="20.26953125" style="1" customWidth="1"/>
    <col min="13824" max="13824" width="11" style="1" customWidth="1"/>
    <col min="13825" max="13825" width="11.81640625" style="1" customWidth="1"/>
    <col min="13826" max="13826" width="10.81640625" style="1" customWidth="1"/>
    <col min="13827" max="13827" width="10.453125" style="1" customWidth="1"/>
    <col min="13828" max="13828" width="10.54296875" style="1" customWidth="1"/>
    <col min="13829" max="13829" width="16.54296875" style="1" customWidth="1"/>
    <col min="13830" max="14076" width="9.1796875" style="1"/>
    <col min="14077" max="14077" width="13.1796875" style="1" customWidth="1"/>
    <col min="14078" max="14078" width="22.7265625" style="1" customWidth="1"/>
    <col min="14079" max="14079" width="20.26953125" style="1" customWidth="1"/>
    <col min="14080" max="14080" width="11" style="1" customWidth="1"/>
    <col min="14081" max="14081" width="11.81640625" style="1" customWidth="1"/>
    <col min="14082" max="14082" width="10.81640625" style="1" customWidth="1"/>
    <col min="14083" max="14083" width="10.453125" style="1" customWidth="1"/>
    <col min="14084" max="14084" width="10.54296875" style="1" customWidth="1"/>
    <col min="14085" max="14085" width="16.54296875" style="1" customWidth="1"/>
    <col min="14086" max="14332" width="9.1796875" style="1"/>
    <col min="14333" max="14333" width="13.1796875" style="1" customWidth="1"/>
    <col min="14334" max="14334" width="22.7265625" style="1" customWidth="1"/>
    <col min="14335" max="14335" width="20.26953125" style="1" customWidth="1"/>
    <col min="14336" max="14336" width="11" style="1" customWidth="1"/>
    <col min="14337" max="14337" width="11.81640625" style="1" customWidth="1"/>
    <col min="14338" max="14338" width="10.81640625" style="1" customWidth="1"/>
    <col min="14339" max="14339" width="10.453125" style="1" customWidth="1"/>
    <col min="14340" max="14340" width="10.54296875" style="1" customWidth="1"/>
    <col min="14341" max="14341" width="16.54296875" style="1" customWidth="1"/>
    <col min="14342" max="14588" width="9.1796875" style="1"/>
    <col min="14589" max="14589" width="13.1796875" style="1" customWidth="1"/>
    <col min="14590" max="14590" width="22.7265625" style="1" customWidth="1"/>
    <col min="14591" max="14591" width="20.26953125" style="1" customWidth="1"/>
    <col min="14592" max="14592" width="11" style="1" customWidth="1"/>
    <col min="14593" max="14593" width="11.81640625" style="1" customWidth="1"/>
    <col min="14594" max="14594" width="10.81640625" style="1" customWidth="1"/>
    <col min="14595" max="14595" width="10.453125" style="1" customWidth="1"/>
    <col min="14596" max="14596" width="10.54296875" style="1" customWidth="1"/>
    <col min="14597" max="14597" width="16.54296875" style="1" customWidth="1"/>
    <col min="14598" max="14844" width="9.1796875" style="1"/>
    <col min="14845" max="14845" width="13.1796875" style="1" customWidth="1"/>
    <col min="14846" max="14846" width="22.7265625" style="1" customWidth="1"/>
    <col min="14847" max="14847" width="20.26953125" style="1" customWidth="1"/>
    <col min="14848" max="14848" width="11" style="1" customWidth="1"/>
    <col min="14849" max="14849" width="11.81640625" style="1" customWidth="1"/>
    <col min="14850" max="14850" width="10.81640625" style="1" customWidth="1"/>
    <col min="14851" max="14851" width="10.453125" style="1" customWidth="1"/>
    <col min="14852" max="14852" width="10.54296875" style="1" customWidth="1"/>
    <col min="14853" max="14853" width="16.54296875" style="1" customWidth="1"/>
    <col min="14854" max="15100" width="9.1796875" style="1"/>
    <col min="15101" max="15101" width="13.1796875" style="1" customWidth="1"/>
    <col min="15102" max="15102" width="22.7265625" style="1" customWidth="1"/>
    <col min="15103" max="15103" width="20.26953125" style="1" customWidth="1"/>
    <col min="15104" max="15104" width="11" style="1" customWidth="1"/>
    <col min="15105" max="15105" width="11.81640625" style="1" customWidth="1"/>
    <col min="15106" max="15106" width="10.81640625" style="1" customWidth="1"/>
    <col min="15107" max="15107" width="10.453125" style="1" customWidth="1"/>
    <col min="15108" max="15108" width="10.54296875" style="1" customWidth="1"/>
    <col min="15109" max="15109" width="16.54296875" style="1" customWidth="1"/>
    <col min="15110" max="15356" width="9.1796875" style="1"/>
    <col min="15357" max="15357" width="13.1796875" style="1" customWidth="1"/>
    <col min="15358" max="15358" width="22.7265625" style="1" customWidth="1"/>
    <col min="15359" max="15359" width="20.26953125" style="1" customWidth="1"/>
    <col min="15360" max="15360" width="11" style="1" customWidth="1"/>
    <col min="15361" max="15361" width="11.81640625" style="1" customWidth="1"/>
    <col min="15362" max="15362" width="10.81640625" style="1" customWidth="1"/>
    <col min="15363" max="15363" width="10.453125" style="1" customWidth="1"/>
    <col min="15364" max="15364" width="10.54296875" style="1" customWidth="1"/>
    <col min="15365" max="15365" width="16.54296875" style="1" customWidth="1"/>
    <col min="15366" max="15612" width="9.1796875" style="1"/>
    <col min="15613" max="15613" width="13.1796875" style="1" customWidth="1"/>
    <col min="15614" max="15614" width="22.7265625" style="1" customWidth="1"/>
    <col min="15615" max="15615" width="20.26953125" style="1" customWidth="1"/>
    <col min="15616" max="15616" width="11" style="1" customWidth="1"/>
    <col min="15617" max="15617" width="11.81640625" style="1" customWidth="1"/>
    <col min="15618" max="15618" width="10.81640625" style="1" customWidth="1"/>
    <col min="15619" max="15619" width="10.453125" style="1" customWidth="1"/>
    <col min="15620" max="15620" width="10.54296875" style="1" customWidth="1"/>
    <col min="15621" max="15621" width="16.54296875" style="1" customWidth="1"/>
    <col min="15622" max="15868" width="9.1796875" style="1"/>
    <col min="15869" max="15869" width="13.1796875" style="1" customWidth="1"/>
    <col min="15870" max="15870" width="22.7265625" style="1" customWidth="1"/>
    <col min="15871" max="15871" width="20.26953125" style="1" customWidth="1"/>
    <col min="15872" max="15872" width="11" style="1" customWidth="1"/>
    <col min="15873" max="15873" width="11.81640625" style="1" customWidth="1"/>
    <col min="15874" max="15874" width="10.81640625" style="1" customWidth="1"/>
    <col min="15875" max="15875" width="10.453125" style="1" customWidth="1"/>
    <col min="15876" max="15876" width="10.54296875" style="1" customWidth="1"/>
    <col min="15877" max="15877" width="16.54296875" style="1" customWidth="1"/>
    <col min="15878" max="16124" width="9.1796875" style="1"/>
    <col min="16125" max="16125" width="13.1796875" style="1" customWidth="1"/>
    <col min="16126" max="16126" width="22.7265625" style="1" customWidth="1"/>
    <col min="16127" max="16127" width="20.26953125" style="1" customWidth="1"/>
    <col min="16128" max="16128" width="11" style="1" customWidth="1"/>
    <col min="16129" max="16129" width="11.81640625" style="1" customWidth="1"/>
    <col min="16130" max="16130" width="10.81640625" style="1" customWidth="1"/>
    <col min="16131" max="16131" width="10.453125" style="1" customWidth="1"/>
    <col min="16132" max="16132" width="10.54296875" style="1" customWidth="1"/>
    <col min="16133" max="16133" width="16.54296875" style="1" customWidth="1"/>
    <col min="16134" max="16384" width="9.179687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160</v>
      </c>
    </row>
    <row r="5" spans="1:6">
      <c r="A5" s="1" t="s">
        <v>23</v>
      </c>
      <c r="B5" s="1" t="s">
        <v>178</v>
      </c>
    </row>
    <row r="6" spans="1:6">
      <c r="A6" s="1" t="s">
        <v>24</v>
      </c>
      <c r="B6" s="1" t="s">
        <v>241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235</v>
      </c>
    </row>
    <row r="9" spans="1:6">
      <c r="A9" s="1" t="s">
        <v>29</v>
      </c>
      <c r="B9" s="1" t="s">
        <v>30</v>
      </c>
    </row>
    <row r="10" spans="1:6" ht="14.5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167" t="s">
        <v>35</v>
      </c>
      <c r="B13" s="154" t="s">
        <v>36</v>
      </c>
      <c r="C13" s="105" t="s">
        <v>37</v>
      </c>
      <c r="D13" s="153">
        <v>44694</v>
      </c>
      <c r="E13" s="153">
        <v>44757</v>
      </c>
      <c r="F13" s="153">
        <v>44820</v>
      </c>
    </row>
    <row r="14" spans="1:6">
      <c r="A14" s="221"/>
      <c r="B14" s="222"/>
      <c r="C14" s="74"/>
      <c r="D14" s="335">
        <v>44756</v>
      </c>
      <c r="E14" s="335">
        <v>44819</v>
      </c>
      <c r="F14" s="335">
        <v>44918</v>
      </c>
    </row>
    <row r="15" spans="1:6">
      <c r="A15" s="168" t="s">
        <v>44</v>
      </c>
      <c r="B15" s="225" t="s">
        <v>179</v>
      </c>
      <c r="C15" s="154" t="s">
        <v>38</v>
      </c>
      <c r="D15" s="226">
        <f>106+53+53</f>
        <v>212</v>
      </c>
      <c r="E15" s="226">
        <f>136+53+53</f>
        <v>242</v>
      </c>
      <c r="F15" s="226">
        <f>106+53+53</f>
        <v>212</v>
      </c>
    </row>
    <row r="16" spans="1:6">
      <c r="A16" s="168" t="s">
        <v>45</v>
      </c>
      <c r="B16" s="225" t="s">
        <v>179</v>
      </c>
      <c r="C16" s="225" t="s">
        <v>39</v>
      </c>
      <c r="D16" s="226">
        <f>106+53</f>
        <v>159</v>
      </c>
      <c r="E16" s="226">
        <f>136+53</f>
        <v>189</v>
      </c>
      <c r="F16" s="226">
        <f>106+53</f>
        <v>159</v>
      </c>
    </row>
    <row r="17" spans="1:7">
      <c r="A17" s="168" t="s">
        <v>44</v>
      </c>
      <c r="B17" s="225" t="s">
        <v>179</v>
      </c>
      <c r="C17" s="225" t="s">
        <v>40</v>
      </c>
      <c r="D17" s="226">
        <f>+D15+34+53</f>
        <v>299</v>
      </c>
      <c r="E17" s="226">
        <f>+E15+34+53</f>
        <v>329</v>
      </c>
      <c r="F17" s="226">
        <f>+F15+34+53</f>
        <v>299</v>
      </c>
    </row>
    <row r="18" spans="1:7" ht="15.5">
      <c r="A18" s="168" t="s">
        <v>44</v>
      </c>
      <c r="B18" s="225" t="s">
        <v>179</v>
      </c>
      <c r="C18" s="225" t="s">
        <v>41</v>
      </c>
      <c r="D18" s="226">
        <f>+D15+18+28</f>
        <v>258</v>
      </c>
      <c r="E18" s="226">
        <f>+E15+18+28</f>
        <v>288</v>
      </c>
      <c r="F18" s="226">
        <f>+F15+18+28</f>
        <v>258</v>
      </c>
      <c r="G18" s="333" t="s">
        <v>239</v>
      </c>
    </row>
    <row r="19" spans="1:7">
      <c r="A19" s="221" t="s">
        <v>44</v>
      </c>
      <c r="B19" s="222" t="s">
        <v>179</v>
      </c>
      <c r="C19" s="225" t="s">
        <v>42</v>
      </c>
      <c r="D19" s="227">
        <f>+D15+28</f>
        <v>240</v>
      </c>
      <c r="E19" s="227">
        <f>+E15+28</f>
        <v>270</v>
      </c>
      <c r="F19" s="227">
        <f>+F15+28</f>
        <v>240</v>
      </c>
    </row>
    <row r="20" spans="1:7">
      <c r="A20" s="167" t="s">
        <v>82</v>
      </c>
      <c r="B20" s="225" t="s">
        <v>179</v>
      </c>
      <c r="C20" s="154" t="s">
        <v>38</v>
      </c>
      <c r="D20" s="226">
        <f>148+53+53</f>
        <v>254</v>
      </c>
      <c r="E20" s="226">
        <f>177+53+53</f>
        <v>283</v>
      </c>
      <c r="F20" s="226">
        <f>148+53+53</f>
        <v>254</v>
      </c>
    </row>
    <row r="21" spans="1:7">
      <c r="A21" s="168" t="s">
        <v>82</v>
      </c>
      <c r="B21" s="225" t="s">
        <v>179</v>
      </c>
      <c r="C21" s="225" t="s">
        <v>39</v>
      </c>
      <c r="D21" s="226">
        <f>148+53</f>
        <v>201</v>
      </c>
      <c r="E21" s="226">
        <f>177+53</f>
        <v>230</v>
      </c>
      <c r="F21" s="226">
        <f>148+53</f>
        <v>201</v>
      </c>
    </row>
    <row r="22" spans="1:7">
      <c r="A22" s="168" t="s">
        <v>82</v>
      </c>
      <c r="B22" s="225" t="s">
        <v>179</v>
      </c>
      <c r="C22" s="225" t="s">
        <v>40</v>
      </c>
      <c r="D22" s="226">
        <f>+D20+34+53</f>
        <v>341</v>
      </c>
      <c r="E22" s="226">
        <f>+E20+34+53</f>
        <v>370</v>
      </c>
      <c r="F22" s="226">
        <f>+F20+34+53</f>
        <v>341</v>
      </c>
    </row>
    <row r="23" spans="1:7">
      <c r="A23" s="168" t="s">
        <v>82</v>
      </c>
      <c r="B23" s="225" t="s">
        <v>179</v>
      </c>
      <c r="C23" s="225" t="s">
        <v>41</v>
      </c>
      <c r="D23" s="226">
        <f>+D20+18+28</f>
        <v>300</v>
      </c>
      <c r="E23" s="226">
        <f>+E20+18+28</f>
        <v>329</v>
      </c>
      <c r="F23" s="226">
        <f>+F20+18+28</f>
        <v>300</v>
      </c>
    </row>
    <row r="24" spans="1:7">
      <c r="A24" s="221" t="s">
        <v>82</v>
      </c>
      <c r="B24" s="225" t="s">
        <v>179</v>
      </c>
      <c r="C24" s="225" t="s">
        <v>42</v>
      </c>
      <c r="D24" s="227">
        <f>+D20+28</f>
        <v>282</v>
      </c>
      <c r="E24" s="227">
        <f>+E20+28</f>
        <v>311</v>
      </c>
      <c r="F24" s="227">
        <f>+F20+28</f>
        <v>282</v>
      </c>
    </row>
    <row r="25" spans="1:7">
      <c r="A25" s="167" t="s">
        <v>236</v>
      </c>
      <c r="B25" s="154" t="s">
        <v>237</v>
      </c>
      <c r="C25" s="154" t="s">
        <v>38</v>
      </c>
      <c r="D25" s="226">
        <f>379+53+53</f>
        <v>485</v>
      </c>
      <c r="E25" s="226">
        <f>410+53+53</f>
        <v>516</v>
      </c>
      <c r="F25" s="226">
        <f>379+53+53</f>
        <v>485</v>
      </c>
    </row>
    <row r="26" spans="1:7">
      <c r="A26" s="168" t="s">
        <v>236</v>
      </c>
      <c r="B26" s="225" t="s">
        <v>237</v>
      </c>
      <c r="C26" s="225" t="s">
        <v>39</v>
      </c>
      <c r="D26" s="226">
        <f>379+53</f>
        <v>432</v>
      </c>
      <c r="E26" s="226">
        <f>410+53</f>
        <v>463</v>
      </c>
      <c r="F26" s="226">
        <f>379+53</f>
        <v>432</v>
      </c>
    </row>
    <row r="27" spans="1:7">
      <c r="A27" s="168" t="s">
        <v>236</v>
      </c>
      <c r="B27" s="225" t="s">
        <v>237</v>
      </c>
      <c r="C27" s="225" t="s">
        <v>40</v>
      </c>
      <c r="D27" s="226">
        <f>+D25+34+53</f>
        <v>572</v>
      </c>
      <c r="E27" s="226">
        <f>+E25+34+53</f>
        <v>603</v>
      </c>
      <c r="F27" s="226">
        <f>+F25+34+53</f>
        <v>572</v>
      </c>
    </row>
    <row r="28" spans="1:7">
      <c r="A28" s="168" t="s">
        <v>236</v>
      </c>
      <c r="B28" s="225" t="s">
        <v>237</v>
      </c>
      <c r="C28" s="225" t="s">
        <v>41</v>
      </c>
      <c r="D28" s="226">
        <f>+D25+18+28</f>
        <v>531</v>
      </c>
      <c r="E28" s="226">
        <f>+E25+18+28</f>
        <v>562</v>
      </c>
      <c r="F28" s="226">
        <f>+F25+18+28</f>
        <v>531</v>
      </c>
    </row>
    <row r="29" spans="1:7">
      <c r="A29" s="221" t="s">
        <v>236</v>
      </c>
      <c r="B29" s="222" t="s">
        <v>237</v>
      </c>
      <c r="C29" s="222" t="s">
        <v>42</v>
      </c>
      <c r="D29" s="227">
        <f>+D25+28</f>
        <v>513</v>
      </c>
      <c r="E29" s="227">
        <f>+E25+28</f>
        <v>544</v>
      </c>
      <c r="F29" s="227">
        <f>+F25+28</f>
        <v>513</v>
      </c>
    </row>
    <row r="31" spans="1:7" ht="14.5">
      <c r="A31" s="336" t="s">
        <v>188</v>
      </c>
      <c r="B31" s="337"/>
      <c r="C31" s="35"/>
    </row>
    <row r="32" spans="1:7">
      <c r="A32" s="338" t="s">
        <v>239</v>
      </c>
      <c r="B32" s="60"/>
      <c r="C32" s="339"/>
    </row>
    <row r="33" spans="1:3">
      <c r="A33" s="338" t="s">
        <v>187</v>
      </c>
      <c r="B33" s="340"/>
      <c r="C33" s="341"/>
    </row>
    <row r="34" spans="1:3">
      <c r="A34" s="338"/>
      <c r="B34" s="340"/>
      <c r="C34" s="341"/>
    </row>
    <row r="36" spans="1:3" ht="14.5">
      <c r="A36" s="342" t="s">
        <v>240</v>
      </c>
    </row>
  </sheetData>
  <pageMargins left="0.7" right="0.7" top="0.75" bottom="0.75" header="0.3" footer="0.3"/>
  <ignoredErrors>
    <ignoredError sqref="E15:E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D24" sqref="D24"/>
    </sheetView>
  </sheetViews>
  <sheetFormatPr defaultColWidth="9.1796875" defaultRowHeight="12.5"/>
  <cols>
    <col min="1" max="1" width="15.81640625" style="1" customWidth="1"/>
    <col min="2" max="2" width="28.1796875" style="1" customWidth="1"/>
    <col min="3" max="3" width="20.26953125" style="1" customWidth="1"/>
    <col min="4" max="4" width="12.26953125" style="34" customWidth="1"/>
    <col min="5" max="5" width="12" style="34" customWidth="1"/>
    <col min="6" max="6" width="12.54296875" style="34" customWidth="1"/>
    <col min="7" max="7" width="61.81640625" style="1" bestFit="1" customWidth="1"/>
    <col min="8" max="8" width="16.54296875" style="1" customWidth="1"/>
    <col min="9" max="16384" width="9.1796875" style="1"/>
  </cols>
  <sheetData>
    <row r="2" spans="1:7">
      <c r="A2" s="1" t="s">
        <v>20</v>
      </c>
      <c r="B2" s="1" t="s">
        <v>21</v>
      </c>
      <c r="F2" s="1"/>
    </row>
    <row r="3" spans="1:7">
      <c r="A3" s="1" t="s">
        <v>22</v>
      </c>
      <c r="B3" s="1" t="s">
        <v>48</v>
      </c>
      <c r="F3" s="1"/>
    </row>
    <row r="4" spans="1:7">
      <c r="A4" s="1" t="s">
        <v>23</v>
      </c>
      <c r="B4" s="1" t="s">
        <v>115</v>
      </c>
      <c r="F4" s="1"/>
    </row>
    <row r="5" spans="1:7">
      <c r="A5" s="1" t="s">
        <v>24</v>
      </c>
      <c r="B5" s="1" t="s">
        <v>159</v>
      </c>
      <c r="F5" s="1"/>
    </row>
    <row r="6" spans="1:7">
      <c r="A6" s="1" t="s">
        <v>26</v>
      </c>
      <c r="B6" s="1" t="s">
        <v>27</v>
      </c>
      <c r="F6" s="1"/>
    </row>
    <row r="7" spans="1:7">
      <c r="A7" s="1" t="s">
        <v>28</v>
      </c>
      <c r="B7" s="1" t="s">
        <v>55</v>
      </c>
      <c r="F7" s="1"/>
    </row>
    <row r="8" spans="1:7">
      <c r="A8" s="1" t="s">
        <v>29</v>
      </c>
      <c r="B8" s="1" t="s">
        <v>30</v>
      </c>
      <c r="F8" s="1"/>
    </row>
    <row r="9" spans="1:7" ht="14.5">
      <c r="A9" s="1" t="s">
        <v>31</v>
      </c>
      <c r="B9" s="29" t="s">
        <v>32</v>
      </c>
      <c r="F9" s="1"/>
    </row>
    <row r="10" spans="1:7">
      <c r="A10" s="1" t="s">
        <v>33</v>
      </c>
      <c r="B10" s="1" t="s">
        <v>34</v>
      </c>
      <c r="F10" s="1"/>
    </row>
    <row r="11" spans="1:7">
      <c r="F11" s="1"/>
    </row>
    <row r="12" spans="1:7">
      <c r="A12" s="112" t="s">
        <v>35</v>
      </c>
      <c r="B12" s="105" t="s">
        <v>36</v>
      </c>
      <c r="C12" s="105" t="s">
        <v>37</v>
      </c>
      <c r="D12" s="153">
        <v>44682</v>
      </c>
      <c r="E12" s="153">
        <v>44757</v>
      </c>
      <c r="F12" s="153">
        <v>44805</v>
      </c>
    </row>
    <row r="13" spans="1:7">
      <c r="A13" s="117"/>
      <c r="B13" s="74"/>
      <c r="C13" s="74"/>
      <c r="D13" s="126">
        <v>44756</v>
      </c>
      <c r="E13" s="126">
        <v>44804</v>
      </c>
      <c r="F13" s="126">
        <v>44917</v>
      </c>
    </row>
    <row r="14" spans="1:7">
      <c r="A14" s="154" t="s">
        <v>49</v>
      </c>
      <c r="B14" s="154" t="s">
        <v>131</v>
      </c>
      <c r="C14" s="154" t="s">
        <v>38</v>
      </c>
      <c r="D14" s="104">
        <f>258+132+132</f>
        <v>522</v>
      </c>
      <c r="E14" s="104">
        <f>333+(132*2)</f>
        <v>597</v>
      </c>
      <c r="F14" s="104">
        <f>259+(132*2)</f>
        <v>523</v>
      </c>
    </row>
    <row r="15" spans="1:7">
      <c r="A15" s="102" t="s">
        <v>49</v>
      </c>
      <c r="B15" s="102" t="s">
        <v>131</v>
      </c>
      <c r="C15" s="102" t="s">
        <v>40</v>
      </c>
      <c r="D15" s="104">
        <f>258+98+(132*3)</f>
        <v>752</v>
      </c>
      <c r="E15" s="104">
        <f>+E14+98</f>
        <v>695</v>
      </c>
      <c r="F15" s="104">
        <f>+F14+98+132</f>
        <v>753</v>
      </c>
    </row>
    <row r="16" spans="1:7" ht="15.5">
      <c r="A16" s="102" t="s">
        <v>49</v>
      </c>
      <c r="B16" s="102" t="s">
        <v>131</v>
      </c>
      <c r="C16" s="102" t="s">
        <v>41</v>
      </c>
      <c r="D16" s="104">
        <f>258+60+132+132+66</f>
        <v>648</v>
      </c>
      <c r="E16" s="104">
        <f>+E14+60</f>
        <v>657</v>
      </c>
      <c r="F16" s="104">
        <f>+F14+60+66</f>
        <v>649</v>
      </c>
      <c r="G16" s="343"/>
    </row>
    <row r="17" spans="1:6">
      <c r="A17" s="125" t="s">
        <v>49</v>
      </c>
      <c r="B17" s="125" t="s">
        <v>131</v>
      </c>
      <c r="C17" s="125" t="s">
        <v>42</v>
      </c>
      <c r="D17" s="155">
        <f>+D16</f>
        <v>648</v>
      </c>
      <c r="E17" s="155">
        <f>+E14+60</f>
        <v>657</v>
      </c>
      <c r="F17" s="155">
        <f>+F14+60+66</f>
        <v>649</v>
      </c>
    </row>
    <row r="18" spans="1:6">
      <c r="A18" s="154" t="s">
        <v>49</v>
      </c>
      <c r="B18" s="154" t="s">
        <v>132</v>
      </c>
      <c r="C18" s="102" t="s">
        <v>38</v>
      </c>
      <c r="D18" s="104">
        <f>296+132+132</f>
        <v>560</v>
      </c>
      <c r="E18" s="104">
        <f>373+132+132</f>
        <v>637</v>
      </c>
      <c r="F18" s="104">
        <f>297+132+132</f>
        <v>561</v>
      </c>
    </row>
    <row r="19" spans="1:6">
      <c r="A19" s="154" t="s">
        <v>49</v>
      </c>
      <c r="B19" s="154" t="s">
        <v>133</v>
      </c>
      <c r="C19" s="154" t="s">
        <v>38</v>
      </c>
      <c r="D19" s="156">
        <f>334+132+132</f>
        <v>598</v>
      </c>
      <c r="E19" s="156">
        <f>408+132+132</f>
        <v>672</v>
      </c>
      <c r="F19" s="156">
        <f>335+132+132</f>
        <v>599</v>
      </c>
    </row>
    <row r="20" spans="1:6">
      <c r="A20" s="102" t="s">
        <v>49</v>
      </c>
      <c r="B20" s="102" t="s">
        <v>133</v>
      </c>
      <c r="C20" s="102" t="s">
        <v>40</v>
      </c>
      <c r="D20" s="104">
        <f>334+98+(132*3)</f>
        <v>828</v>
      </c>
      <c r="E20" s="104">
        <f>+E19+98+132</f>
        <v>902</v>
      </c>
      <c r="F20" s="104">
        <f>+F19+98+132</f>
        <v>829</v>
      </c>
    </row>
    <row r="21" spans="1:6">
      <c r="A21" s="102" t="s">
        <v>49</v>
      </c>
      <c r="B21" s="102" t="s">
        <v>133</v>
      </c>
      <c r="C21" s="102" t="s">
        <v>134</v>
      </c>
      <c r="D21" s="104">
        <f>+D19+120+66+66</f>
        <v>850</v>
      </c>
      <c r="E21" s="104">
        <f>+E19+60+60+66+66</f>
        <v>924</v>
      </c>
      <c r="F21" s="104">
        <f>+F19+60+60+66+66</f>
        <v>851</v>
      </c>
    </row>
    <row r="22" spans="1:6">
      <c r="A22" s="102" t="s">
        <v>49</v>
      </c>
      <c r="B22" s="102" t="s">
        <v>133</v>
      </c>
      <c r="C22" s="102" t="s">
        <v>41</v>
      </c>
      <c r="D22" s="104">
        <f>+D19+60+66</f>
        <v>724</v>
      </c>
      <c r="E22" s="104">
        <f>+E19+60+66</f>
        <v>798</v>
      </c>
      <c r="F22" s="104">
        <f>+F19+60+66</f>
        <v>725</v>
      </c>
    </row>
    <row r="23" spans="1:6" ht="14.5">
      <c r="A23" s="125" t="s">
        <v>49</v>
      </c>
      <c r="B23" s="125" t="s">
        <v>133</v>
      </c>
      <c r="C23" s="157" t="s">
        <v>42</v>
      </c>
      <c r="D23" s="155">
        <f>+D19+60+66</f>
        <v>724</v>
      </c>
      <c r="E23" s="155">
        <f>+E19+60+66</f>
        <v>798</v>
      </c>
      <c r="F23" s="155">
        <f>+F19+60+66</f>
        <v>725</v>
      </c>
    </row>
    <row r="24" spans="1:6">
      <c r="A24" s="154" t="s">
        <v>49</v>
      </c>
      <c r="B24" s="35" t="s">
        <v>135</v>
      </c>
      <c r="C24" s="158" t="s">
        <v>38</v>
      </c>
      <c r="D24" s="159">
        <f>368+(132*2)</f>
        <v>632</v>
      </c>
      <c r="E24" s="159">
        <f>448+132+132</f>
        <v>712</v>
      </c>
      <c r="F24" s="159">
        <f>371+132+132</f>
        <v>635</v>
      </c>
    </row>
    <row r="25" spans="1:6">
      <c r="A25" s="154" t="s">
        <v>47</v>
      </c>
      <c r="B25" s="154" t="s">
        <v>133</v>
      </c>
      <c r="C25" s="102" t="s">
        <v>38</v>
      </c>
      <c r="D25" s="104">
        <f>370+132+132</f>
        <v>634</v>
      </c>
      <c r="E25" s="104">
        <f>448+132+132</f>
        <v>712</v>
      </c>
      <c r="F25" s="104">
        <f>372+132+132</f>
        <v>636</v>
      </c>
    </row>
    <row r="26" spans="1:6">
      <c r="A26" s="102" t="s">
        <v>47</v>
      </c>
      <c r="B26" s="102" t="s">
        <v>133</v>
      </c>
      <c r="C26" s="102" t="s">
        <v>40</v>
      </c>
      <c r="D26" s="104">
        <f>+D25+98+132</f>
        <v>864</v>
      </c>
      <c r="E26" s="104">
        <f>+E25+98+132</f>
        <v>942</v>
      </c>
      <c r="F26" s="104">
        <f>+F25+98+132</f>
        <v>866</v>
      </c>
    </row>
    <row r="27" spans="1:6">
      <c r="A27" s="102" t="s">
        <v>47</v>
      </c>
      <c r="B27" s="102" t="s">
        <v>133</v>
      </c>
      <c r="C27" s="102" t="s">
        <v>41</v>
      </c>
      <c r="D27" s="104">
        <f>+D25+60+66</f>
        <v>760</v>
      </c>
      <c r="E27" s="104">
        <f>+E25+60+66</f>
        <v>838</v>
      </c>
      <c r="F27" s="104">
        <f>+F25+60+66</f>
        <v>762</v>
      </c>
    </row>
    <row r="28" spans="1:6" ht="14.5">
      <c r="A28" s="102" t="s">
        <v>47</v>
      </c>
      <c r="B28" s="125" t="s">
        <v>133</v>
      </c>
      <c r="C28" s="157" t="s">
        <v>42</v>
      </c>
      <c r="D28" s="155">
        <f>+D25+60+66</f>
        <v>760</v>
      </c>
      <c r="E28" s="155">
        <f>+E25+60+66</f>
        <v>838</v>
      </c>
      <c r="F28" s="155">
        <f>+F25+66+60</f>
        <v>762</v>
      </c>
    </row>
    <row r="29" spans="1:6">
      <c r="A29" s="154" t="s">
        <v>47</v>
      </c>
      <c r="B29" s="35" t="s">
        <v>136</v>
      </c>
      <c r="C29" s="102" t="s">
        <v>46</v>
      </c>
      <c r="D29" s="104">
        <f>738+(132*4)</f>
        <v>1266</v>
      </c>
      <c r="E29" s="104">
        <f>813+(132*4)</f>
        <v>1341</v>
      </c>
      <c r="F29" s="104">
        <f>740+(132*4)</f>
        <v>1268</v>
      </c>
    </row>
    <row r="30" spans="1:6">
      <c r="A30" s="102" t="s">
        <v>47</v>
      </c>
      <c r="B30" s="35" t="s">
        <v>136</v>
      </c>
      <c r="C30" s="102" t="s">
        <v>69</v>
      </c>
      <c r="D30" s="104">
        <f>+D29+98+132</f>
        <v>1496</v>
      </c>
      <c r="E30" s="104">
        <f>+E29+98+132</f>
        <v>1571</v>
      </c>
      <c r="F30" s="104">
        <f>+F29+98+132</f>
        <v>1498</v>
      </c>
    </row>
    <row r="31" spans="1:6">
      <c r="A31" s="102" t="s">
        <v>47</v>
      </c>
      <c r="B31" s="35" t="s">
        <v>136</v>
      </c>
      <c r="C31" s="102" t="s">
        <v>70</v>
      </c>
      <c r="D31" s="104">
        <f>+D29+60+66</f>
        <v>1392</v>
      </c>
      <c r="E31" s="104">
        <f>+E29+60+66</f>
        <v>1467</v>
      </c>
      <c r="F31" s="104">
        <f>+F29+60+66</f>
        <v>1394</v>
      </c>
    </row>
    <row r="32" spans="1:6" ht="14.5">
      <c r="A32" s="125" t="s">
        <v>47</v>
      </c>
      <c r="B32" s="125" t="s">
        <v>136</v>
      </c>
      <c r="C32" s="157" t="s">
        <v>50</v>
      </c>
      <c r="D32" s="155">
        <f>+D29+60+66</f>
        <v>1392</v>
      </c>
      <c r="E32" s="155">
        <f>+E29+60+66</f>
        <v>1467</v>
      </c>
      <c r="F32" s="155">
        <f>+F29+60+66</f>
        <v>1394</v>
      </c>
    </row>
    <row r="33" spans="1:6" s="35" customFormat="1">
      <c r="A33" s="69"/>
      <c r="D33" s="50"/>
      <c r="E33" s="50"/>
    </row>
    <row r="34" spans="1:6">
      <c r="A34" s="160" t="s">
        <v>124</v>
      </c>
      <c r="F34" s="1"/>
    </row>
    <row r="35" spans="1:6" ht="13">
      <c r="A35" s="103" t="s">
        <v>114</v>
      </c>
      <c r="F35" s="1"/>
    </row>
    <row r="36" spans="1:6">
      <c r="A36" s="160" t="s">
        <v>127</v>
      </c>
      <c r="F36" s="1"/>
    </row>
    <row r="37" spans="1:6">
      <c r="A37" s="1" t="s">
        <v>126</v>
      </c>
      <c r="F37" s="1"/>
    </row>
    <row r="38" spans="1:6">
      <c r="A38" s="1" t="s">
        <v>137</v>
      </c>
      <c r="F38" s="1"/>
    </row>
    <row r="39" spans="1:6">
      <c r="A39" s="1" t="s">
        <v>138</v>
      </c>
      <c r="F39" s="1"/>
    </row>
    <row r="40" spans="1:6">
      <c r="A40" s="1" t="s">
        <v>125</v>
      </c>
    </row>
    <row r="44" spans="1:6" ht="14.5">
      <c r="A44" s="127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topLeftCell="A94" workbookViewId="0">
      <selection activeCell="G69" sqref="G69:G71"/>
    </sheetView>
  </sheetViews>
  <sheetFormatPr defaultColWidth="9.1796875" defaultRowHeight="12.5"/>
  <cols>
    <col min="1" max="1" width="16.453125" style="1" customWidth="1"/>
    <col min="2" max="2" width="27.453125" style="1" customWidth="1"/>
    <col min="3" max="3" width="23.1796875" style="1" customWidth="1"/>
    <col min="4" max="7" width="11.54296875" style="1" customWidth="1"/>
    <col min="8" max="16384" width="9.1796875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48</v>
      </c>
    </row>
    <row r="4" spans="1:6">
      <c r="A4" s="1" t="s">
        <v>23</v>
      </c>
      <c r="B4" s="1" t="s">
        <v>189</v>
      </c>
    </row>
    <row r="5" spans="1:6">
      <c r="A5" s="1" t="s">
        <v>24</v>
      </c>
      <c r="B5" s="1" t="s">
        <v>175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55</v>
      </c>
    </row>
    <row r="8" spans="1:6">
      <c r="A8" s="1" t="s">
        <v>29</v>
      </c>
      <c r="B8" s="1" t="s">
        <v>30</v>
      </c>
    </row>
    <row r="9" spans="1:6" ht="14.5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 s="305" customFormat="1">
      <c r="A12" s="302" t="s">
        <v>35</v>
      </c>
      <c r="B12" s="303" t="s">
        <v>36</v>
      </c>
      <c r="C12" s="303" t="s">
        <v>37</v>
      </c>
      <c r="D12" s="304">
        <v>44695</v>
      </c>
      <c r="E12" s="304">
        <v>44743</v>
      </c>
      <c r="F12" s="304">
        <v>44798</v>
      </c>
    </row>
    <row r="13" spans="1:6" s="305" customFormat="1">
      <c r="A13" s="306"/>
      <c r="B13" s="307"/>
      <c r="C13" s="307"/>
      <c r="D13" s="308">
        <v>44742</v>
      </c>
      <c r="E13" s="308">
        <v>44797</v>
      </c>
      <c r="F13" s="308">
        <v>44865</v>
      </c>
    </row>
    <row r="14" spans="1:6" s="305" customFormat="1">
      <c r="A14" s="309" t="s">
        <v>44</v>
      </c>
      <c r="B14" s="309" t="s">
        <v>219</v>
      </c>
      <c r="C14" s="309" t="s">
        <v>38</v>
      </c>
      <c r="D14" s="310">
        <f>103+83+83</f>
        <v>269</v>
      </c>
      <c r="E14" s="310">
        <f>129+83+83</f>
        <v>295</v>
      </c>
      <c r="F14" s="310">
        <f>103+83+83</f>
        <v>269</v>
      </c>
    </row>
    <row r="15" spans="1:6" s="305" customFormat="1">
      <c r="A15" s="311" t="s">
        <v>45</v>
      </c>
      <c r="B15" s="311" t="s">
        <v>219</v>
      </c>
      <c r="C15" s="311" t="s">
        <v>39</v>
      </c>
      <c r="D15" s="310">
        <f>103+83</f>
        <v>186</v>
      </c>
      <c r="E15" s="310">
        <f>129+83</f>
        <v>212</v>
      </c>
      <c r="F15" s="310">
        <f>103+83</f>
        <v>186</v>
      </c>
    </row>
    <row r="16" spans="1:6" s="305" customFormat="1">
      <c r="A16" s="311" t="s">
        <v>44</v>
      </c>
      <c r="B16" s="311" t="s">
        <v>219</v>
      </c>
      <c r="C16" s="311" t="s">
        <v>40</v>
      </c>
      <c r="D16" s="310">
        <f>+D14+58+83</f>
        <v>410</v>
      </c>
      <c r="E16" s="310">
        <f>+E14+58+83</f>
        <v>436</v>
      </c>
      <c r="F16" s="310">
        <f>+F14+58+83</f>
        <v>410</v>
      </c>
    </row>
    <row r="17" spans="1:6" s="305" customFormat="1">
      <c r="A17" s="311" t="s">
        <v>44</v>
      </c>
      <c r="B17" s="311" t="s">
        <v>219</v>
      </c>
      <c r="C17" s="311" t="s">
        <v>41</v>
      </c>
      <c r="D17" s="310">
        <f>+D14+58+43</f>
        <v>370</v>
      </c>
      <c r="E17" s="310">
        <f>+E14+58+43</f>
        <v>396</v>
      </c>
      <c r="F17" s="310">
        <f>+F14+58+43</f>
        <v>370</v>
      </c>
    </row>
    <row r="18" spans="1:6" s="305" customFormat="1">
      <c r="A18" s="312" t="s">
        <v>44</v>
      </c>
      <c r="B18" s="312" t="s">
        <v>219</v>
      </c>
      <c r="C18" s="312" t="s">
        <v>42</v>
      </c>
      <c r="D18" s="313">
        <f>+D14+43</f>
        <v>312</v>
      </c>
      <c r="E18" s="313">
        <f>+E14+43</f>
        <v>338</v>
      </c>
      <c r="F18" s="313">
        <f>+F14+43</f>
        <v>312</v>
      </c>
    </row>
    <row r="19" spans="1:6" s="305" customFormat="1">
      <c r="A19" s="306" t="s">
        <v>44</v>
      </c>
      <c r="B19" s="309" t="s">
        <v>192</v>
      </c>
      <c r="C19" s="311" t="s">
        <v>38</v>
      </c>
      <c r="D19" s="310">
        <f>110+83+83</f>
        <v>276</v>
      </c>
      <c r="E19" s="310">
        <f>137+83+83</f>
        <v>303</v>
      </c>
      <c r="F19" s="310">
        <f>110+83+83</f>
        <v>276</v>
      </c>
    </row>
    <row r="20" spans="1:6" s="305" customFormat="1">
      <c r="A20" s="306" t="s">
        <v>45</v>
      </c>
      <c r="B20" s="311" t="s">
        <v>192</v>
      </c>
      <c r="C20" s="311" t="s">
        <v>39</v>
      </c>
      <c r="D20" s="310">
        <f>110+83</f>
        <v>193</v>
      </c>
      <c r="E20" s="310">
        <f>137+83</f>
        <v>220</v>
      </c>
      <c r="F20" s="310">
        <f>110+83</f>
        <v>193</v>
      </c>
    </row>
    <row r="21" spans="1:6" s="305" customFormat="1">
      <c r="A21" s="306" t="s">
        <v>44</v>
      </c>
      <c r="B21" s="311" t="s">
        <v>192</v>
      </c>
      <c r="C21" s="311" t="s">
        <v>40</v>
      </c>
      <c r="D21" s="310">
        <f>+D19+58+83</f>
        <v>417</v>
      </c>
      <c r="E21" s="310">
        <f>+E19+58+83</f>
        <v>444</v>
      </c>
      <c r="F21" s="310">
        <f>+F19+58+83</f>
        <v>417</v>
      </c>
    </row>
    <row r="22" spans="1:6" s="305" customFormat="1">
      <c r="A22" s="306" t="s">
        <v>44</v>
      </c>
      <c r="B22" s="311" t="s">
        <v>192</v>
      </c>
      <c r="C22" s="311" t="s">
        <v>41</v>
      </c>
      <c r="D22" s="310">
        <f>+D19+58+43</f>
        <v>377</v>
      </c>
      <c r="E22" s="310">
        <f>+E19+58+43</f>
        <v>404</v>
      </c>
      <c r="F22" s="310">
        <f>+F19+58+43</f>
        <v>377</v>
      </c>
    </row>
    <row r="23" spans="1:6" s="305" customFormat="1" ht="14.5">
      <c r="A23" s="306" t="s">
        <v>44</v>
      </c>
      <c r="B23" s="312" t="s">
        <v>192</v>
      </c>
      <c r="C23" s="314" t="s">
        <v>42</v>
      </c>
      <c r="D23" s="310">
        <f>+D19+43</f>
        <v>319</v>
      </c>
      <c r="E23" s="310">
        <f>+E19+43</f>
        <v>346</v>
      </c>
      <c r="F23" s="310">
        <f>+F19+43</f>
        <v>319</v>
      </c>
    </row>
    <row r="24" spans="1:6" s="305" customFormat="1">
      <c r="A24" s="309" t="s">
        <v>49</v>
      </c>
      <c r="B24" s="309" t="s">
        <v>220</v>
      </c>
      <c r="C24" s="309" t="s">
        <v>38</v>
      </c>
      <c r="D24" s="315">
        <f>131+83+83</f>
        <v>297</v>
      </c>
      <c r="E24" s="315">
        <f>158+83+83</f>
        <v>324</v>
      </c>
      <c r="F24" s="315">
        <f>131+83+83</f>
        <v>297</v>
      </c>
    </row>
    <row r="25" spans="1:6" s="305" customFormat="1">
      <c r="A25" s="311" t="s">
        <v>49</v>
      </c>
      <c r="B25" s="311" t="s">
        <v>220</v>
      </c>
      <c r="C25" s="311" t="s">
        <v>40</v>
      </c>
      <c r="D25" s="310">
        <f>+D24+58+83</f>
        <v>438</v>
      </c>
      <c r="E25" s="310">
        <f>+E24+58+83</f>
        <v>465</v>
      </c>
      <c r="F25" s="310">
        <f>+F24+58+83</f>
        <v>438</v>
      </c>
    </row>
    <row r="26" spans="1:6" s="305" customFormat="1">
      <c r="A26" s="311" t="s">
        <v>49</v>
      </c>
      <c r="B26" s="311" t="s">
        <v>220</v>
      </c>
      <c r="C26" s="311" t="s">
        <v>41</v>
      </c>
      <c r="D26" s="310">
        <f>+D24+58+43</f>
        <v>398</v>
      </c>
      <c r="E26" s="310">
        <f>+E24+58+43</f>
        <v>425</v>
      </c>
      <c r="F26" s="310">
        <f>+F24+58+43</f>
        <v>398</v>
      </c>
    </row>
    <row r="27" spans="1:6" s="305" customFormat="1" ht="14.5">
      <c r="A27" s="312" t="s">
        <v>49</v>
      </c>
      <c r="B27" s="312" t="s">
        <v>220</v>
      </c>
      <c r="C27" s="316" t="s">
        <v>42</v>
      </c>
      <c r="D27" s="313">
        <f>+D24+43</f>
        <v>340</v>
      </c>
      <c r="E27" s="313">
        <f>+E24+43</f>
        <v>367</v>
      </c>
      <c r="F27" s="313">
        <f>+F24+43</f>
        <v>340</v>
      </c>
    </row>
    <row r="28" spans="1:6" s="305" customFormat="1">
      <c r="A28" s="309" t="s">
        <v>49</v>
      </c>
      <c r="B28" s="309" t="s">
        <v>221</v>
      </c>
      <c r="C28" s="309" t="s">
        <v>40</v>
      </c>
      <c r="D28" s="315">
        <f>170+42+83+83+83</f>
        <v>461</v>
      </c>
      <c r="E28" s="315">
        <f>197+42+83+83+83</f>
        <v>488</v>
      </c>
      <c r="F28" s="315">
        <f>170+42+83+83+83</f>
        <v>461</v>
      </c>
    </row>
    <row r="29" spans="1:6" s="305" customFormat="1">
      <c r="A29" s="311" t="s">
        <v>49</v>
      </c>
      <c r="B29" s="312" t="s">
        <v>221</v>
      </c>
      <c r="C29" s="312" t="s">
        <v>222</v>
      </c>
      <c r="D29" s="313">
        <f>+D28+43</f>
        <v>504</v>
      </c>
      <c r="E29" s="313">
        <f>+E28+43</f>
        <v>531</v>
      </c>
      <c r="F29" s="313">
        <f>+F28+43</f>
        <v>504</v>
      </c>
    </row>
    <row r="30" spans="1:6" s="305" customFormat="1">
      <c r="A30" s="309" t="s">
        <v>49</v>
      </c>
      <c r="B30" s="69" t="s">
        <v>223</v>
      </c>
      <c r="C30" s="311" t="s">
        <v>38</v>
      </c>
      <c r="D30" s="310">
        <f>165+(83*2)</f>
        <v>331</v>
      </c>
      <c r="E30" s="310">
        <f>192+83+83</f>
        <v>358</v>
      </c>
      <c r="F30" s="310">
        <f>165+(83*2)</f>
        <v>331</v>
      </c>
    </row>
    <row r="31" spans="1:6" s="305" customFormat="1">
      <c r="A31" s="311" t="s">
        <v>49</v>
      </c>
      <c r="B31" s="69" t="s">
        <v>223</v>
      </c>
      <c r="C31" s="311" t="s">
        <v>40</v>
      </c>
      <c r="D31" s="310">
        <f>+D30+58+83</f>
        <v>472</v>
      </c>
      <c r="E31" s="310">
        <f>+E30+58+83</f>
        <v>499</v>
      </c>
      <c r="F31" s="310">
        <f>+F30+58+83</f>
        <v>472</v>
      </c>
    </row>
    <row r="32" spans="1:6" s="305" customFormat="1">
      <c r="A32" s="311" t="s">
        <v>49</v>
      </c>
      <c r="B32" s="69" t="s">
        <v>223</v>
      </c>
      <c r="C32" s="311" t="s">
        <v>224</v>
      </c>
      <c r="D32" s="310">
        <f>+D30+58+58+43+43</f>
        <v>533</v>
      </c>
      <c r="E32" s="310">
        <f>+E30+58+58+43+43</f>
        <v>560</v>
      </c>
      <c r="F32" s="310">
        <f>+F30+58+58+43+43</f>
        <v>533</v>
      </c>
    </row>
    <row r="33" spans="1:6" s="305" customFormat="1">
      <c r="A33" s="311" t="s">
        <v>49</v>
      </c>
      <c r="B33" s="69" t="s">
        <v>223</v>
      </c>
      <c r="C33" s="311" t="s">
        <v>41</v>
      </c>
      <c r="D33" s="310">
        <f>+D30+43+43</f>
        <v>417</v>
      </c>
      <c r="E33" s="310">
        <f>+E30+58+43</f>
        <v>459</v>
      </c>
      <c r="F33" s="310">
        <f>+F30+43+43</f>
        <v>417</v>
      </c>
    </row>
    <row r="34" spans="1:6" s="305" customFormat="1" ht="14.5">
      <c r="A34" s="312" t="s">
        <v>49</v>
      </c>
      <c r="B34" s="312" t="s">
        <v>223</v>
      </c>
      <c r="C34" s="314" t="s">
        <v>42</v>
      </c>
      <c r="D34" s="310">
        <f>+D30+43</f>
        <v>374</v>
      </c>
      <c r="E34" s="310">
        <f>+E30+43</f>
        <v>401</v>
      </c>
      <c r="F34" s="310">
        <f>+F30+43</f>
        <v>374</v>
      </c>
    </row>
    <row r="35" spans="1:6" s="305" customFormat="1">
      <c r="A35" s="309" t="s">
        <v>82</v>
      </c>
      <c r="B35" s="311" t="s">
        <v>225</v>
      </c>
      <c r="C35" s="302" t="s">
        <v>38</v>
      </c>
      <c r="D35" s="315">
        <f>154+83+83</f>
        <v>320</v>
      </c>
      <c r="E35" s="315">
        <f>180+83+83</f>
        <v>346</v>
      </c>
      <c r="F35" s="315">
        <f>154+83+83</f>
        <v>320</v>
      </c>
    </row>
    <row r="36" spans="1:6" s="305" customFormat="1">
      <c r="A36" s="311" t="s">
        <v>82</v>
      </c>
      <c r="B36" s="311" t="s">
        <v>225</v>
      </c>
      <c r="C36" s="306" t="s">
        <v>39</v>
      </c>
      <c r="D36" s="310">
        <f>154+83</f>
        <v>237</v>
      </c>
      <c r="E36" s="310">
        <f>180+83</f>
        <v>263</v>
      </c>
      <c r="F36" s="310">
        <f>154+83</f>
        <v>237</v>
      </c>
    </row>
    <row r="37" spans="1:6" s="305" customFormat="1">
      <c r="A37" s="311" t="s">
        <v>82</v>
      </c>
      <c r="B37" s="311" t="s">
        <v>225</v>
      </c>
      <c r="C37" s="306" t="s">
        <v>40</v>
      </c>
      <c r="D37" s="310">
        <f>+D35+78+83</f>
        <v>481</v>
      </c>
      <c r="E37" s="310">
        <f>+E35+78+83</f>
        <v>507</v>
      </c>
      <c r="F37" s="310">
        <f>+F35+78+83</f>
        <v>481</v>
      </c>
    </row>
    <row r="38" spans="1:6" s="305" customFormat="1">
      <c r="A38" s="309" t="s">
        <v>49</v>
      </c>
      <c r="B38" s="309" t="s">
        <v>226</v>
      </c>
      <c r="C38" s="309" t="s">
        <v>38</v>
      </c>
      <c r="D38" s="315">
        <f>190+83+83</f>
        <v>356</v>
      </c>
      <c r="E38" s="315">
        <f>216+83+83</f>
        <v>382</v>
      </c>
      <c r="F38" s="315">
        <f>190+83+83</f>
        <v>356</v>
      </c>
    </row>
    <row r="39" spans="1:6" s="305" customFormat="1">
      <c r="A39" s="311" t="s">
        <v>49</v>
      </c>
      <c r="B39" s="311" t="s">
        <v>226</v>
      </c>
      <c r="C39" s="311" t="s">
        <v>39</v>
      </c>
      <c r="D39" s="310">
        <f>190+83</f>
        <v>273</v>
      </c>
      <c r="E39" s="310">
        <f>216+83</f>
        <v>299</v>
      </c>
      <c r="F39" s="310">
        <f>190+83</f>
        <v>273</v>
      </c>
    </row>
    <row r="40" spans="1:6" s="305" customFormat="1">
      <c r="A40" s="311" t="s">
        <v>49</v>
      </c>
      <c r="B40" s="312" t="s">
        <v>226</v>
      </c>
      <c r="C40" s="312" t="s">
        <v>40</v>
      </c>
      <c r="D40" s="313">
        <f>+D38+78+83</f>
        <v>517</v>
      </c>
      <c r="E40" s="313">
        <f>+E38+78+83</f>
        <v>543</v>
      </c>
      <c r="F40" s="313">
        <f>+F38+78+83</f>
        <v>517</v>
      </c>
    </row>
    <row r="41" spans="1:6" s="305" customFormat="1">
      <c r="A41" s="309" t="s">
        <v>82</v>
      </c>
      <c r="B41" s="303" t="s">
        <v>227</v>
      </c>
      <c r="C41" s="309" t="s">
        <v>38</v>
      </c>
      <c r="D41" s="315">
        <f>206+83+83</f>
        <v>372</v>
      </c>
      <c r="E41" s="315">
        <f>233+83+83</f>
        <v>399</v>
      </c>
      <c r="F41" s="315">
        <f>206+83+83</f>
        <v>372</v>
      </c>
    </row>
    <row r="42" spans="1:6" s="305" customFormat="1">
      <c r="A42" s="311" t="s">
        <v>82</v>
      </c>
      <c r="B42" s="69" t="s">
        <v>227</v>
      </c>
      <c r="C42" s="311" t="s">
        <v>39</v>
      </c>
      <c r="D42" s="310">
        <f>206+83</f>
        <v>289</v>
      </c>
      <c r="E42" s="310">
        <f>233+83</f>
        <v>316</v>
      </c>
      <c r="F42" s="310">
        <f>206+83</f>
        <v>289</v>
      </c>
    </row>
    <row r="43" spans="1:6" s="305" customFormat="1">
      <c r="A43" s="311" t="s">
        <v>82</v>
      </c>
      <c r="B43" s="307" t="s">
        <v>227</v>
      </c>
      <c r="C43" s="312" t="s">
        <v>40</v>
      </c>
      <c r="D43" s="313">
        <f>+D41+78+83</f>
        <v>533</v>
      </c>
      <c r="E43" s="313">
        <f>+E41+78+83</f>
        <v>560</v>
      </c>
      <c r="F43" s="313">
        <f>+F41+78+83</f>
        <v>533</v>
      </c>
    </row>
    <row r="44" spans="1:6" s="305" customFormat="1">
      <c r="A44" s="309" t="s">
        <v>228</v>
      </c>
      <c r="B44" s="303" t="s">
        <v>229</v>
      </c>
      <c r="C44" s="309" t="s">
        <v>39</v>
      </c>
      <c r="D44" s="315">
        <f>344+83</f>
        <v>427</v>
      </c>
      <c r="E44" s="315">
        <f>369+83</f>
        <v>452</v>
      </c>
      <c r="F44" s="315">
        <f>344+83</f>
        <v>427</v>
      </c>
    </row>
    <row r="45" spans="1:6" s="305" customFormat="1">
      <c r="A45" s="311" t="s">
        <v>228</v>
      </c>
      <c r="B45" s="69" t="s">
        <v>229</v>
      </c>
      <c r="C45" s="311" t="s">
        <v>38</v>
      </c>
      <c r="D45" s="310">
        <f>+D44+83</f>
        <v>510</v>
      </c>
      <c r="E45" s="310">
        <f>369+83+83</f>
        <v>535</v>
      </c>
      <c r="F45" s="310">
        <f>+F44+83</f>
        <v>510</v>
      </c>
    </row>
    <row r="46" spans="1:6" s="305" customFormat="1">
      <c r="A46" s="312" t="s">
        <v>228</v>
      </c>
      <c r="B46" s="312" t="s">
        <v>229</v>
      </c>
      <c r="C46" s="312" t="s">
        <v>40</v>
      </c>
      <c r="D46" s="313">
        <f>+D45+80+83</f>
        <v>673</v>
      </c>
      <c r="E46" s="313">
        <f>+E45+80+83</f>
        <v>698</v>
      </c>
      <c r="F46" s="313">
        <f>+F45+80+83</f>
        <v>673</v>
      </c>
    </row>
    <row r="47" spans="1:6" ht="15.5">
      <c r="A47" s="317" t="s">
        <v>206</v>
      </c>
      <c r="C47" s="318"/>
    </row>
    <row r="48" spans="1:6" ht="15.5">
      <c r="A48" s="317" t="s">
        <v>207</v>
      </c>
      <c r="C48" s="318"/>
    </row>
    <row r="49" spans="1:12" ht="15.5">
      <c r="A49" s="317" t="s">
        <v>208</v>
      </c>
    </row>
    <row r="50" spans="1:12" ht="15.5">
      <c r="A50" s="317" t="s">
        <v>209</v>
      </c>
    </row>
    <row r="51" spans="1:12" s="21" customFormat="1" ht="15.5">
      <c r="A51" s="329" t="s">
        <v>233</v>
      </c>
      <c r="B51" s="326"/>
      <c r="C51" s="326"/>
      <c r="D51" s="327"/>
      <c r="E51" s="327"/>
      <c r="F51" s="327"/>
      <c r="G51" s="327"/>
      <c r="H51" s="327"/>
      <c r="I51" s="327"/>
      <c r="J51" s="327"/>
      <c r="K51" s="327"/>
      <c r="L51" s="328"/>
    </row>
    <row r="52" spans="1:12" ht="15.5">
      <c r="A52" s="319" t="s">
        <v>210</v>
      </c>
    </row>
    <row r="53" spans="1:12" ht="13">
      <c r="A53" s="320"/>
    </row>
    <row r="54" spans="1:12" ht="13">
      <c r="A54" s="321"/>
    </row>
    <row r="55" spans="1:12" ht="13">
      <c r="A55" s="320" t="s">
        <v>230</v>
      </c>
    </row>
    <row r="56" spans="1:12">
      <c r="A56" s="322" t="s">
        <v>231</v>
      </c>
    </row>
    <row r="58" spans="1:12">
      <c r="A58" s="1" t="s">
        <v>20</v>
      </c>
      <c r="B58" s="1" t="s">
        <v>21</v>
      </c>
    </row>
    <row r="59" spans="1:12">
      <c r="A59" s="1" t="s">
        <v>22</v>
      </c>
      <c r="B59" s="1" t="s">
        <v>48</v>
      </c>
    </row>
    <row r="60" spans="1:12">
      <c r="A60" s="1" t="s">
        <v>23</v>
      </c>
      <c r="B60" s="1" t="s">
        <v>189</v>
      </c>
    </row>
    <row r="61" spans="1:12">
      <c r="A61" s="1" t="s">
        <v>24</v>
      </c>
      <c r="B61" s="1" t="s">
        <v>175</v>
      </c>
    </row>
    <row r="62" spans="1:12">
      <c r="A62" s="1" t="s">
        <v>26</v>
      </c>
      <c r="B62" s="1" t="s">
        <v>27</v>
      </c>
    </row>
    <row r="63" spans="1:12">
      <c r="A63" s="1" t="s">
        <v>28</v>
      </c>
      <c r="B63" s="1" t="s">
        <v>55</v>
      </c>
    </row>
    <row r="64" spans="1:12">
      <c r="A64" s="1" t="s">
        <v>29</v>
      </c>
      <c r="B64" s="1" t="s">
        <v>30</v>
      </c>
    </row>
    <row r="65" spans="1:7" ht="14.5">
      <c r="A65" s="1" t="s">
        <v>31</v>
      </c>
      <c r="B65" s="29" t="s">
        <v>32</v>
      </c>
    </row>
    <row r="66" spans="1:7">
      <c r="A66" s="1" t="s">
        <v>33</v>
      </c>
      <c r="B66" s="1" t="s">
        <v>34</v>
      </c>
    </row>
    <row r="68" spans="1:7" s="305" customFormat="1">
      <c r="A68" s="302" t="s">
        <v>35</v>
      </c>
      <c r="B68" s="303" t="s">
        <v>36</v>
      </c>
      <c r="C68" s="303" t="s">
        <v>37</v>
      </c>
      <c r="D68" s="304">
        <v>44866</v>
      </c>
      <c r="E68" s="304">
        <v>44922</v>
      </c>
      <c r="F68" s="304">
        <v>44928</v>
      </c>
      <c r="G68" s="330"/>
    </row>
    <row r="69" spans="1:7" s="305" customFormat="1">
      <c r="A69" s="306"/>
      <c r="B69" s="307"/>
      <c r="C69" s="307"/>
      <c r="D69" s="308">
        <v>44921</v>
      </c>
      <c r="E69" s="308">
        <v>44927</v>
      </c>
      <c r="F69" s="308">
        <v>45046</v>
      </c>
    </row>
    <row r="70" spans="1:7" s="305" customFormat="1">
      <c r="A70" s="309" t="s">
        <v>44</v>
      </c>
      <c r="B70" s="309" t="s">
        <v>219</v>
      </c>
      <c r="C70" s="309" t="s">
        <v>38</v>
      </c>
      <c r="D70" s="310">
        <f>101+85+85</f>
        <v>271</v>
      </c>
      <c r="E70" s="310">
        <f>186+85+85</f>
        <v>356</v>
      </c>
      <c r="F70" s="310">
        <f>101+85+85</f>
        <v>271</v>
      </c>
    </row>
    <row r="71" spans="1:7" s="305" customFormat="1">
      <c r="A71" s="311" t="s">
        <v>45</v>
      </c>
      <c r="B71" s="311" t="s">
        <v>219</v>
      </c>
      <c r="C71" s="311" t="s">
        <v>39</v>
      </c>
      <c r="D71" s="310">
        <f>101+85</f>
        <v>186</v>
      </c>
      <c r="E71" s="310">
        <f>186+85</f>
        <v>271</v>
      </c>
      <c r="F71" s="310">
        <f>101+85</f>
        <v>186</v>
      </c>
    </row>
    <row r="72" spans="1:7" s="305" customFormat="1">
      <c r="A72" s="311" t="s">
        <v>44</v>
      </c>
      <c r="B72" s="311" t="s">
        <v>219</v>
      </c>
      <c r="C72" s="311" t="s">
        <v>40</v>
      </c>
      <c r="D72" s="310">
        <f>+D70+58+85</f>
        <v>414</v>
      </c>
      <c r="E72" s="310">
        <f>+E70+58+85</f>
        <v>499</v>
      </c>
      <c r="F72" s="310">
        <f>+F70+58+85</f>
        <v>414</v>
      </c>
      <c r="G72" s="331"/>
    </row>
    <row r="73" spans="1:7" s="305" customFormat="1">
      <c r="A73" s="311" t="s">
        <v>44</v>
      </c>
      <c r="B73" s="311" t="s">
        <v>219</v>
      </c>
      <c r="C73" s="311" t="s">
        <v>41</v>
      </c>
      <c r="D73" s="310">
        <f>+D70+58+44</f>
        <v>373</v>
      </c>
      <c r="E73" s="310">
        <f>+E70+58+44</f>
        <v>458</v>
      </c>
      <c r="F73" s="310">
        <f>+F70+58+44</f>
        <v>373</v>
      </c>
      <c r="G73" s="331"/>
    </row>
    <row r="74" spans="1:7" s="305" customFormat="1">
      <c r="A74" s="312" t="s">
        <v>44</v>
      </c>
      <c r="B74" s="312" t="s">
        <v>219</v>
      </c>
      <c r="C74" s="312" t="s">
        <v>42</v>
      </c>
      <c r="D74" s="313">
        <f>+D70+44</f>
        <v>315</v>
      </c>
      <c r="E74" s="313">
        <f>+E70+44</f>
        <v>400</v>
      </c>
      <c r="F74" s="313">
        <f>+F70+44</f>
        <v>315</v>
      </c>
      <c r="G74" s="331"/>
    </row>
    <row r="75" spans="1:7" s="305" customFormat="1">
      <c r="A75" s="306" t="s">
        <v>44</v>
      </c>
      <c r="B75" s="309" t="s">
        <v>192</v>
      </c>
      <c r="C75" s="311" t="s">
        <v>38</v>
      </c>
      <c r="D75" s="310">
        <f>109+85+85</f>
        <v>279</v>
      </c>
      <c r="E75" s="310">
        <f>195+85+85</f>
        <v>365</v>
      </c>
      <c r="F75" s="310">
        <f>109+85+85</f>
        <v>279</v>
      </c>
      <c r="G75" s="331"/>
    </row>
    <row r="76" spans="1:7" s="305" customFormat="1">
      <c r="A76" s="306" t="s">
        <v>45</v>
      </c>
      <c r="B76" s="311" t="s">
        <v>192</v>
      </c>
      <c r="C76" s="311" t="s">
        <v>39</v>
      </c>
      <c r="D76" s="310">
        <f>109+85</f>
        <v>194</v>
      </c>
      <c r="E76" s="310">
        <f>195+85</f>
        <v>280</v>
      </c>
      <c r="F76" s="310">
        <f>109+85</f>
        <v>194</v>
      </c>
      <c r="G76" s="331"/>
    </row>
    <row r="77" spans="1:7" s="305" customFormat="1">
      <c r="A77" s="306" t="s">
        <v>44</v>
      </c>
      <c r="B77" s="311" t="s">
        <v>192</v>
      </c>
      <c r="C77" s="311" t="s">
        <v>40</v>
      </c>
      <c r="D77" s="310">
        <f>+D75+58+85</f>
        <v>422</v>
      </c>
      <c r="E77" s="310">
        <f>+E75+58+85</f>
        <v>508</v>
      </c>
      <c r="F77" s="310">
        <f>+F75+58+85</f>
        <v>422</v>
      </c>
      <c r="G77" s="331"/>
    </row>
    <row r="78" spans="1:7" s="305" customFormat="1">
      <c r="A78" s="306" t="s">
        <v>44</v>
      </c>
      <c r="B78" s="311" t="s">
        <v>192</v>
      </c>
      <c r="C78" s="311" t="s">
        <v>41</v>
      </c>
      <c r="D78" s="310">
        <f>+D75+58+44</f>
        <v>381</v>
      </c>
      <c r="E78" s="310">
        <f>+E75+58+44</f>
        <v>467</v>
      </c>
      <c r="F78" s="310">
        <f>+F75+58+44</f>
        <v>381</v>
      </c>
      <c r="G78" s="331"/>
    </row>
    <row r="79" spans="1:7" s="305" customFormat="1" ht="14.5">
      <c r="A79" s="306" t="s">
        <v>44</v>
      </c>
      <c r="B79" s="312" t="s">
        <v>192</v>
      </c>
      <c r="C79" s="314" t="s">
        <v>42</v>
      </c>
      <c r="D79" s="310">
        <f>+D75+44</f>
        <v>323</v>
      </c>
      <c r="E79" s="310">
        <f>+E75+44</f>
        <v>409</v>
      </c>
      <c r="F79" s="310">
        <f>+F75+44</f>
        <v>323</v>
      </c>
      <c r="G79" s="331"/>
    </row>
    <row r="80" spans="1:7" s="305" customFormat="1">
      <c r="A80" s="309" t="s">
        <v>49</v>
      </c>
      <c r="B80" s="309" t="s">
        <v>220</v>
      </c>
      <c r="C80" s="309" t="s">
        <v>38</v>
      </c>
      <c r="D80" s="315">
        <f>130+85+85</f>
        <v>300</v>
      </c>
      <c r="E80" s="315">
        <f>218+85+85</f>
        <v>388</v>
      </c>
      <c r="F80" s="315">
        <f>130+85+85</f>
        <v>300</v>
      </c>
      <c r="G80" s="331"/>
    </row>
    <row r="81" spans="1:7" s="305" customFormat="1">
      <c r="A81" s="311" t="s">
        <v>49</v>
      </c>
      <c r="B81" s="311" t="s">
        <v>220</v>
      </c>
      <c r="C81" s="311" t="s">
        <v>40</v>
      </c>
      <c r="D81" s="310">
        <f>+D80+58+85</f>
        <v>443</v>
      </c>
      <c r="E81" s="310">
        <f>+E80+58+85</f>
        <v>531</v>
      </c>
      <c r="F81" s="310">
        <f>+F80+58+85</f>
        <v>443</v>
      </c>
      <c r="G81" s="331"/>
    </row>
    <row r="82" spans="1:7" s="305" customFormat="1">
      <c r="A82" s="311" t="s">
        <v>49</v>
      </c>
      <c r="B82" s="311" t="s">
        <v>220</v>
      </c>
      <c r="C82" s="311" t="s">
        <v>41</v>
      </c>
      <c r="D82" s="310">
        <f>+D80+58+44</f>
        <v>402</v>
      </c>
      <c r="E82" s="310">
        <f>+E80+58+44</f>
        <v>490</v>
      </c>
      <c r="F82" s="310">
        <f>+F80+58+44</f>
        <v>402</v>
      </c>
      <c r="G82" s="331"/>
    </row>
    <row r="83" spans="1:7" s="305" customFormat="1" ht="14.5">
      <c r="A83" s="312" t="s">
        <v>49</v>
      </c>
      <c r="B83" s="312" t="s">
        <v>220</v>
      </c>
      <c r="C83" s="316" t="s">
        <v>42</v>
      </c>
      <c r="D83" s="313">
        <f>+D80+44</f>
        <v>344</v>
      </c>
      <c r="E83" s="313">
        <f>+E80+44</f>
        <v>432</v>
      </c>
      <c r="F83" s="313">
        <f>+F80+44</f>
        <v>344</v>
      </c>
      <c r="G83" s="331"/>
    </row>
    <row r="84" spans="1:7" s="305" customFormat="1">
      <c r="A84" s="309" t="s">
        <v>49</v>
      </c>
      <c r="B84" s="309" t="s">
        <v>221</v>
      </c>
      <c r="C84" s="309" t="s">
        <v>40</v>
      </c>
      <c r="D84" s="315">
        <f>175+42+85+85+85</f>
        <v>472</v>
      </c>
      <c r="E84" s="315">
        <f>267+42+(85*3)</f>
        <v>564</v>
      </c>
      <c r="F84" s="315">
        <f>175+42+85+85+85</f>
        <v>472</v>
      </c>
      <c r="G84" s="331"/>
    </row>
    <row r="85" spans="1:7" s="305" customFormat="1">
      <c r="A85" s="311" t="s">
        <v>49</v>
      </c>
      <c r="B85" s="312" t="s">
        <v>221</v>
      </c>
      <c r="C85" s="312" t="s">
        <v>222</v>
      </c>
      <c r="D85" s="313">
        <f>+D84+42+44</f>
        <v>558</v>
      </c>
      <c r="E85" s="313">
        <f>+E84+44</f>
        <v>608</v>
      </c>
      <c r="F85" s="313">
        <f>+F84+42+44</f>
        <v>558</v>
      </c>
      <c r="G85" s="331"/>
    </row>
    <row r="86" spans="1:7" s="305" customFormat="1">
      <c r="A86" s="309" t="s">
        <v>49</v>
      </c>
      <c r="B86" s="69" t="s">
        <v>223</v>
      </c>
      <c r="C86" s="311" t="s">
        <v>38</v>
      </c>
      <c r="D86" s="310">
        <f>168+85+85</f>
        <v>338</v>
      </c>
      <c r="E86" s="310">
        <f>258+85+85</f>
        <v>428</v>
      </c>
      <c r="F86" s="310">
        <f>168+85+85</f>
        <v>338</v>
      </c>
      <c r="G86" s="331"/>
    </row>
    <row r="87" spans="1:7" s="305" customFormat="1">
      <c r="A87" s="311" t="s">
        <v>49</v>
      </c>
      <c r="B87" s="69" t="s">
        <v>223</v>
      </c>
      <c r="C87" s="311" t="s">
        <v>40</v>
      </c>
      <c r="D87" s="310">
        <f>+D86+58+85</f>
        <v>481</v>
      </c>
      <c r="E87" s="310">
        <f>+E86+58+85</f>
        <v>571</v>
      </c>
      <c r="F87" s="310">
        <f>+F86+58+85</f>
        <v>481</v>
      </c>
      <c r="G87" s="331"/>
    </row>
    <row r="88" spans="1:7" s="305" customFormat="1">
      <c r="A88" s="311" t="s">
        <v>49</v>
      </c>
      <c r="B88" s="69" t="s">
        <v>223</v>
      </c>
      <c r="C88" s="311" t="s">
        <v>224</v>
      </c>
      <c r="D88" s="310">
        <f>+D86+58+58+44+44</f>
        <v>542</v>
      </c>
      <c r="E88" s="310">
        <f>+E86+58+58+44+44</f>
        <v>632</v>
      </c>
      <c r="F88" s="310">
        <f>+F86+58+58+44+44</f>
        <v>542</v>
      </c>
      <c r="G88" s="331"/>
    </row>
    <row r="89" spans="1:7" s="305" customFormat="1">
      <c r="A89" s="311" t="s">
        <v>49</v>
      </c>
      <c r="B89" s="69" t="s">
        <v>223</v>
      </c>
      <c r="C89" s="311" t="s">
        <v>41</v>
      </c>
      <c r="D89" s="310">
        <f>+D86+58+44</f>
        <v>440</v>
      </c>
      <c r="E89" s="310">
        <f>+E86+58+44</f>
        <v>530</v>
      </c>
      <c r="F89" s="310">
        <f>+F86+58+44</f>
        <v>440</v>
      </c>
      <c r="G89" s="331"/>
    </row>
    <row r="90" spans="1:7" s="305" customFormat="1" ht="14.5">
      <c r="A90" s="312" t="s">
        <v>49</v>
      </c>
      <c r="B90" s="312" t="s">
        <v>223</v>
      </c>
      <c r="C90" s="314" t="s">
        <v>42</v>
      </c>
      <c r="D90" s="310">
        <f>+D86+44</f>
        <v>382</v>
      </c>
      <c r="E90" s="310">
        <f>+E86+44</f>
        <v>472</v>
      </c>
      <c r="F90" s="310">
        <f>+F86+44</f>
        <v>382</v>
      </c>
      <c r="G90" s="331"/>
    </row>
    <row r="91" spans="1:7" s="305" customFormat="1">
      <c r="A91" s="309" t="s">
        <v>82</v>
      </c>
      <c r="B91" s="311" t="s">
        <v>225</v>
      </c>
      <c r="C91" s="302" t="s">
        <v>38</v>
      </c>
      <c r="D91" s="315">
        <f>157+85+85</f>
        <v>327</v>
      </c>
      <c r="E91" s="315">
        <f>246+85+85</f>
        <v>416</v>
      </c>
      <c r="F91" s="315">
        <f>157+85+85</f>
        <v>327</v>
      </c>
      <c r="G91" s="331"/>
    </row>
    <row r="92" spans="1:7" s="305" customFormat="1">
      <c r="A92" s="311" t="s">
        <v>82</v>
      </c>
      <c r="B92" s="311" t="s">
        <v>225</v>
      </c>
      <c r="C92" s="306" t="s">
        <v>39</v>
      </c>
      <c r="D92" s="310">
        <f>157+85</f>
        <v>242</v>
      </c>
      <c r="E92" s="310">
        <f>246+85</f>
        <v>331</v>
      </c>
      <c r="F92" s="310">
        <f>157+85</f>
        <v>242</v>
      </c>
      <c r="G92" s="331"/>
    </row>
    <row r="93" spans="1:7" s="305" customFormat="1">
      <c r="A93" s="311" t="s">
        <v>82</v>
      </c>
      <c r="B93" s="311" t="s">
        <v>225</v>
      </c>
      <c r="C93" s="306" t="s">
        <v>40</v>
      </c>
      <c r="D93" s="310">
        <f>+D91+78+85</f>
        <v>490</v>
      </c>
      <c r="E93" s="310">
        <f>+E91+78+85</f>
        <v>579</v>
      </c>
      <c r="F93" s="310">
        <f>+F91+78+85</f>
        <v>490</v>
      </c>
      <c r="G93" s="331"/>
    </row>
    <row r="94" spans="1:7" s="305" customFormat="1">
      <c r="A94" s="309" t="s">
        <v>49</v>
      </c>
      <c r="B94" s="309" t="s">
        <v>226</v>
      </c>
      <c r="C94" s="309" t="s">
        <v>38</v>
      </c>
      <c r="D94" s="315">
        <f>193+85+85</f>
        <v>363</v>
      </c>
      <c r="E94" s="315">
        <f>284+85+85</f>
        <v>454</v>
      </c>
      <c r="F94" s="315">
        <f>193+85+85</f>
        <v>363</v>
      </c>
      <c r="G94" s="331"/>
    </row>
    <row r="95" spans="1:7" s="305" customFormat="1">
      <c r="A95" s="311" t="s">
        <v>49</v>
      </c>
      <c r="B95" s="311" t="s">
        <v>226</v>
      </c>
      <c r="C95" s="311" t="s">
        <v>39</v>
      </c>
      <c r="D95" s="310">
        <f>193+85</f>
        <v>278</v>
      </c>
      <c r="E95" s="310">
        <f>284+85</f>
        <v>369</v>
      </c>
      <c r="F95" s="310">
        <f>193+85</f>
        <v>278</v>
      </c>
      <c r="G95" s="331"/>
    </row>
    <row r="96" spans="1:7" s="305" customFormat="1">
      <c r="A96" s="311" t="s">
        <v>49</v>
      </c>
      <c r="B96" s="312" t="s">
        <v>226</v>
      </c>
      <c r="C96" s="312" t="s">
        <v>40</v>
      </c>
      <c r="D96" s="313">
        <f>+D94+85+78</f>
        <v>526</v>
      </c>
      <c r="E96" s="313">
        <f>+E94+78+85</f>
        <v>617</v>
      </c>
      <c r="F96" s="313">
        <f>+F94+85+78</f>
        <v>526</v>
      </c>
      <c r="G96" s="331"/>
    </row>
    <row r="97" spans="1:7" s="305" customFormat="1">
      <c r="A97" s="309" t="s">
        <v>82</v>
      </c>
      <c r="B97" s="303" t="s">
        <v>227</v>
      </c>
      <c r="C97" s="309" t="s">
        <v>38</v>
      </c>
      <c r="D97" s="315">
        <f>213+85+85</f>
        <v>383</v>
      </c>
      <c r="E97" s="315">
        <f>307+85+85</f>
        <v>477</v>
      </c>
      <c r="F97" s="315">
        <f>213+85+85</f>
        <v>383</v>
      </c>
      <c r="G97" s="331"/>
    </row>
    <row r="98" spans="1:7" s="305" customFormat="1">
      <c r="A98" s="311" t="s">
        <v>82</v>
      </c>
      <c r="B98" s="69" t="s">
        <v>227</v>
      </c>
      <c r="C98" s="311" t="s">
        <v>39</v>
      </c>
      <c r="D98" s="310">
        <f>213+85</f>
        <v>298</v>
      </c>
      <c r="E98" s="310">
        <f>307+85</f>
        <v>392</v>
      </c>
      <c r="F98" s="310">
        <f>213+85</f>
        <v>298</v>
      </c>
      <c r="G98" s="331"/>
    </row>
    <row r="99" spans="1:7" s="305" customFormat="1">
      <c r="A99" s="311" t="s">
        <v>82</v>
      </c>
      <c r="B99" s="307" t="s">
        <v>227</v>
      </c>
      <c r="C99" s="312" t="s">
        <v>40</v>
      </c>
      <c r="D99" s="313">
        <f>+D97+78+85</f>
        <v>546</v>
      </c>
      <c r="E99" s="313">
        <f>+E97+78+85</f>
        <v>640</v>
      </c>
      <c r="F99" s="313">
        <f>+F97+78+85</f>
        <v>546</v>
      </c>
      <c r="G99" s="331"/>
    </row>
    <row r="100" spans="1:7" s="305" customFormat="1">
      <c r="A100" s="309" t="s">
        <v>228</v>
      </c>
      <c r="B100" s="303" t="s">
        <v>229</v>
      </c>
      <c r="C100" s="309" t="s">
        <v>39</v>
      </c>
      <c r="D100" s="315">
        <f>360+85</f>
        <v>445</v>
      </c>
      <c r="E100" s="315">
        <f>468+85</f>
        <v>553</v>
      </c>
      <c r="F100" s="315">
        <f>360+85</f>
        <v>445</v>
      </c>
      <c r="G100" s="331"/>
    </row>
    <row r="101" spans="1:7" s="305" customFormat="1">
      <c r="A101" s="311" t="s">
        <v>228</v>
      </c>
      <c r="B101" s="69" t="s">
        <v>229</v>
      </c>
      <c r="C101" s="311" t="s">
        <v>38</v>
      </c>
      <c r="D101" s="310">
        <f>360+85+85</f>
        <v>530</v>
      </c>
      <c r="E101" s="310">
        <f>468+85+85</f>
        <v>638</v>
      </c>
      <c r="F101" s="310">
        <f>360+85+85</f>
        <v>530</v>
      </c>
      <c r="G101" s="331"/>
    </row>
    <row r="102" spans="1:7" s="305" customFormat="1">
      <c r="A102" s="312" t="s">
        <v>228</v>
      </c>
      <c r="B102" s="312" t="s">
        <v>229</v>
      </c>
      <c r="C102" s="312" t="s">
        <v>40</v>
      </c>
      <c r="D102" s="313">
        <f>+D101+80+85</f>
        <v>695</v>
      </c>
      <c r="E102" s="313">
        <f>+E101+80+85</f>
        <v>803</v>
      </c>
      <c r="F102" s="313">
        <f>+F101+80+85</f>
        <v>695</v>
      </c>
      <c r="G102" s="331"/>
    </row>
    <row r="103" spans="1:7" ht="15.5">
      <c r="A103" s="317" t="s">
        <v>215</v>
      </c>
      <c r="C103" s="318"/>
    </row>
    <row r="104" spans="1:7" ht="15.5">
      <c r="A104" s="317" t="s">
        <v>216</v>
      </c>
      <c r="C104" s="318"/>
    </row>
    <row r="105" spans="1:7" ht="15.5">
      <c r="A105" s="317" t="s">
        <v>208</v>
      </c>
    </row>
    <row r="106" spans="1:7" ht="15.5">
      <c r="A106" s="317" t="s">
        <v>209</v>
      </c>
    </row>
    <row r="107" spans="1:7" ht="15.5">
      <c r="A107" s="319" t="s">
        <v>210</v>
      </c>
    </row>
    <row r="108" spans="1:7" ht="15.5">
      <c r="A108" s="332" t="s">
        <v>234</v>
      </c>
    </row>
    <row r="109" spans="1:7" ht="13">
      <c r="A109" s="320" t="s">
        <v>217</v>
      </c>
    </row>
    <row r="110" spans="1:7" ht="13">
      <c r="A110" s="321" t="s">
        <v>218</v>
      </c>
    </row>
    <row r="111" spans="1:7" ht="13">
      <c r="A111" s="320" t="s">
        <v>230</v>
      </c>
    </row>
    <row r="112" spans="1:7">
      <c r="A112" s="322" t="s">
        <v>231</v>
      </c>
    </row>
    <row r="118" spans="1:1" ht="14.5">
      <c r="A118" s="29" t="s">
        <v>232</v>
      </c>
    </row>
  </sheetData>
  <pageMargins left="0.7" right="0.7" top="0.75" bottom="0.75" header="0.3" footer="0.3"/>
  <ignoredErrors>
    <ignoredError sqref="E14:E46 E70 E71:E103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6" sqref="B6"/>
    </sheetView>
  </sheetViews>
  <sheetFormatPr defaultColWidth="9.1796875" defaultRowHeight="12.5"/>
  <cols>
    <col min="1" max="1" width="16.7265625" style="1" customWidth="1"/>
    <col min="2" max="2" width="18.453125" style="1" customWidth="1"/>
    <col min="3" max="3" width="20.26953125" style="1" customWidth="1"/>
    <col min="4" max="4" width="11.81640625" style="34" customWidth="1"/>
    <col min="5" max="6" width="11.81640625" style="1" customWidth="1"/>
    <col min="7" max="7" width="13.1796875" style="1" customWidth="1"/>
    <col min="8" max="16384" width="9.1796875" style="1"/>
  </cols>
  <sheetData>
    <row r="1" spans="1:6" ht="14.5">
      <c r="A1" s="39"/>
    </row>
    <row r="2" spans="1:6">
      <c r="D2" s="1"/>
    </row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160</v>
      </c>
    </row>
    <row r="5" spans="1:6">
      <c r="A5" s="1" t="s">
        <v>23</v>
      </c>
      <c r="B5" s="1" t="s">
        <v>139</v>
      </c>
    </row>
    <row r="6" spans="1:6">
      <c r="A6" s="1" t="s">
        <v>24</v>
      </c>
      <c r="B6" s="1" t="s">
        <v>175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161</v>
      </c>
    </row>
    <row r="9" spans="1:6">
      <c r="A9" s="1" t="s">
        <v>29</v>
      </c>
      <c r="B9" s="1" t="s">
        <v>30</v>
      </c>
    </row>
    <row r="10" spans="1:6" ht="14.5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2" spans="1:6">
      <c r="D12" s="1"/>
    </row>
    <row r="13" spans="1:6">
      <c r="A13" s="167" t="s">
        <v>35</v>
      </c>
      <c r="B13" s="154" t="s">
        <v>36</v>
      </c>
      <c r="C13" s="105" t="s">
        <v>37</v>
      </c>
      <c r="D13" s="219">
        <v>44692</v>
      </c>
      <c r="E13" s="220">
        <v>44743</v>
      </c>
      <c r="F13" s="220">
        <v>44805</v>
      </c>
    </row>
    <row r="14" spans="1:6">
      <c r="A14" s="221"/>
      <c r="B14" s="222"/>
      <c r="C14" s="74"/>
      <c r="D14" s="223">
        <v>44742</v>
      </c>
      <c r="E14" s="224">
        <v>44074</v>
      </c>
      <c r="F14" s="224">
        <v>44910</v>
      </c>
    </row>
    <row r="15" spans="1:6">
      <c r="A15" s="168" t="s">
        <v>44</v>
      </c>
      <c r="B15" s="225" t="s">
        <v>162</v>
      </c>
      <c r="C15" s="35" t="s">
        <v>38</v>
      </c>
      <c r="D15" s="226">
        <f>80+78+78</f>
        <v>236</v>
      </c>
      <c r="E15" s="226">
        <f>105+78+78</f>
        <v>261</v>
      </c>
      <c r="F15" s="226">
        <f>80+78+78</f>
        <v>236</v>
      </c>
    </row>
    <row r="16" spans="1:6">
      <c r="A16" s="168" t="s">
        <v>45</v>
      </c>
      <c r="B16" s="225" t="s">
        <v>162</v>
      </c>
      <c r="C16" s="35" t="s">
        <v>39</v>
      </c>
      <c r="D16" s="226">
        <f>80+78</f>
        <v>158</v>
      </c>
      <c r="E16" s="226">
        <f>105+78</f>
        <v>183</v>
      </c>
      <c r="F16" s="226">
        <f>80+78</f>
        <v>158</v>
      </c>
    </row>
    <row r="17" spans="1:6">
      <c r="A17" s="168" t="s">
        <v>44</v>
      </c>
      <c r="B17" s="225" t="s">
        <v>162</v>
      </c>
      <c r="C17" s="35" t="s">
        <v>41</v>
      </c>
      <c r="D17" s="226">
        <f>+D15+15+28</f>
        <v>279</v>
      </c>
      <c r="E17" s="226">
        <f>+E15+15+28</f>
        <v>304</v>
      </c>
      <c r="F17" s="226">
        <f>+F15+15+28</f>
        <v>279</v>
      </c>
    </row>
    <row r="18" spans="1:6">
      <c r="A18" s="168" t="s">
        <v>44</v>
      </c>
      <c r="B18" s="225" t="s">
        <v>162</v>
      </c>
      <c r="C18" s="35" t="s">
        <v>42</v>
      </c>
      <c r="D18" s="226">
        <f>+D15+15+28</f>
        <v>279</v>
      </c>
      <c r="E18" s="226">
        <f>+E15+15+28</f>
        <v>304</v>
      </c>
      <c r="F18" s="226">
        <f>+F15+15+28</f>
        <v>279</v>
      </c>
    </row>
    <row r="19" spans="1:6">
      <c r="A19" s="221" t="s">
        <v>44</v>
      </c>
      <c r="B19" s="222" t="s">
        <v>162</v>
      </c>
      <c r="C19" s="74" t="s">
        <v>40</v>
      </c>
      <c r="D19" s="227">
        <f>+D15+40+78</f>
        <v>354</v>
      </c>
      <c r="E19" s="227">
        <f>+E15+40+78</f>
        <v>379</v>
      </c>
      <c r="F19" s="227">
        <f>+F15+40+78</f>
        <v>354</v>
      </c>
    </row>
    <row r="20" spans="1:6">
      <c r="A20" s="168" t="s">
        <v>44</v>
      </c>
      <c r="B20" s="225" t="s">
        <v>163</v>
      </c>
      <c r="C20" s="35" t="s">
        <v>38</v>
      </c>
      <c r="D20" s="226">
        <f>91+78+78</f>
        <v>247</v>
      </c>
      <c r="E20" s="226">
        <f>116+78+78</f>
        <v>272</v>
      </c>
      <c r="F20" s="226">
        <f>91+78+78</f>
        <v>247</v>
      </c>
    </row>
    <row r="21" spans="1:6">
      <c r="A21" s="168" t="s">
        <v>45</v>
      </c>
      <c r="B21" s="225" t="s">
        <v>163</v>
      </c>
      <c r="C21" s="35" t="s">
        <v>39</v>
      </c>
      <c r="D21" s="226">
        <f>91+78</f>
        <v>169</v>
      </c>
      <c r="E21" s="226">
        <f>116+78</f>
        <v>194</v>
      </c>
      <c r="F21" s="226">
        <f>91+78</f>
        <v>169</v>
      </c>
    </row>
    <row r="22" spans="1:6">
      <c r="A22" s="168" t="s">
        <v>44</v>
      </c>
      <c r="B22" s="225" t="s">
        <v>163</v>
      </c>
      <c r="C22" s="35" t="s">
        <v>41</v>
      </c>
      <c r="D22" s="226">
        <f>+D20+15+28</f>
        <v>290</v>
      </c>
      <c r="E22" s="226">
        <f>+E20+15+28</f>
        <v>315</v>
      </c>
      <c r="F22" s="226">
        <f>+F20+15+28</f>
        <v>290</v>
      </c>
    </row>
    <row r="23" spans="1:6">
      <c r="A23" s="168" t="s">
        <v>44</v>
      </c>
      <c r="B23" s="225" t="s">
        <v>163</v>
      </c>
      <c r="C23" s="35" t="s">
        <v>42</v>
      </c>
      <c r="D23" s="226">
        <f>+D20+15+28</f>
        <v>290</v>
      </c>
      <c r="E23" s="226">
        <f>+E20+15+28</f>
        <v>315</v>
      </c>
      <c r="F23" s="226">
        <f>+F20+15+28</f>
        <v>290</v>
      </c>
    </row>
    <row r="24" spans="1:6">
      <c r="A24" s="168" t="s">
        <v>44</v>
      </c>
      <c r="B24" s="225" t="s">
        <v>163</v>
      </c>
      <c r="C24" s="74" t="s">
        <v>40</v>
      </c>
      <c r="D24" s="227">
        <f>+D20+40+78</f>
        <v>365</v>
      </c>
      <c r="E24" s="227">
        <f>+E20+40+78</f>
        <v>390</v>
      </c>
      <c r="F24" s="227">
        <f>+F20+40+78</f>
        <v>365</v>
      </c>
    </row>
    <row r="25" spans="1:6">
      <c r="A25" s="167" t="s">
        <v>164</v>
      </c>
      <c r="B25" s="154" t="s">
        <v>165</v>
      </c>
      <c r="C25" s="228" t="s">
        <v>38</v>
      </c>
      <c r="D25" s="229">
        <f>184+78+78</f>
        <v>340</v>
      </c>
      <c r="E25" s="229">
        <f>209+78+78</f>
        <v>365</v>
      </c>
      <c r="F25" s="229">
        <f>184+78+78</f>
        <v>340</v>
      </c>
    </row>
    <row r="26" spans="1:6">
      <c r="A26" s="168" t="s">
        <v>164</v>
      </c>
      <c r="B26" s="225" t="s">
        <v>165</v>
      </c>
      <c r="C26" s="64" t="s">
        <v>40</v>
      </c>
      <c r="D26" s="230">
        <f>+D25+40+78</f>
        <v>458</v>
      </c>
      <c r="E26" s="230">
        <f>+E25+40+78</f>
        <v>483</v>
      </c>
      <c r="F26" s="230">
        <f>+F25+40+78</f>
        <v>458</v>
      </c>
    </row>
    <row r="27" spans="1:6">
      <c r="A27" s="168" t="s">
        <v>164</v>
      </c>
      <c r="B27" s="225" t="s">
        <v>165</v>
      </c>
      <c r="C27" s="64" t="s">
        <v>41</v>
      </c>
      <c r="D27" s="230">
        <f>+D25+15+28</f>
        <v>383</v>
      </c>
      <c r="E27" s="230">
        <f>+E25+15+28</f>
        <v>408</v>
      </c>
      <c r="F27" s="230">
        <f>+F25+15+28</f>
        <v>383</v>
      </c>
    </row>
    <row r="28" spans="1:6">
      <c r="A28" s="221" t="s">
        <v>164</v>
      </c>
      <c r="B28" s="222" t="s">
        <v>165</v>
      </c>
      <c r="C28" s="172" t="s">
        <v>134</v>
      </c>
      <c r="D28" s="231">
        <f>+D25+15+15+28+28</f>
        <v>426</v>
      </c>
      <c r="E28" s="231">
        <f>+E25+15+15+28+28</f>
        <v>451</v>
      </c>
      <c r="F28" s="231">
        <f>+F25+15+15+28+28</f>
        <v>426</v>
      </c>
    </row>
    <row r="29" spans="1:6">
      <c r="D29" s="1"/>
    </row>
    <row r="30" spans="1:6">
      <c r="A30" s="160" t="s">
        <v>166</v>
      </c>
      <c r="D30" s="1"/>
    </row>
    <row r="31" spans="1:6">
      <c r="A31" s="160" t="s">
        <v>167</v>
      </c>
      <c r="D31" s="1"/>
    </row>
    <row r="32" spans="1:6">
      <c r="A32" s="160" t="s">
        <v>148</v>
      </c>
      <c r="D32" s="1"/>
    </row>
    <row r="33" spans="1:4">
      <c r="A33" s="1" t="s">
        <v>173</v>
      </c>
      <c r="D33" s="1"/>
    </row>
    <row r="34" spans="1:4" ht="14.5">
      <c r="A34" s="40" t="s">
        <v>177</v>
      </c>
      <c r="D34" s="1"/>
    </row>
    <row r="35" spans="1:4">
      <c r="D35" s="1"/>
    </row>
    <row r="36" spans="1:4">
      <c r="D36" s="1"/>
    </row>
    <row r="39" spans="1:4">
      <c r="D39" s="1"/>
    </row>
    <row r="40" spans="1:4">
      <c r="D40" s="1"/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4" spans="4:4">
      <c r="D94" s="1"/>
    </row>
    <row r="99" spans="4:4">
      <c r="D99" s="1"/>
    </row>
    <row r="100" spans="4:4">
      <c r="D100" s="1"/>
    </row>
    <row r="101" spans="4:4">
      <c r="D101" s="1"/>
    </row>
    <row r="103" spans="4:4">
      <c r="D103" s="1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B5" sqref="B5"/>
    </sheetView>
  </sheetViews>
  <sheetFormatPr defaultColWidth="9.1796875" defaultRowHeight="12.5"/>
  <cols>
    <col min="1" max="1" width="16.81640625" style="1" customWidth="1"/>
    <col min="2" max="2" width="31" style="1" customWidth="1"/>
    <col min="3" max="3" width="19.1796875" style="1" customWidth="1"/>
    <col min="4" max="6" width="12.453125" style="1" customWidth="1"/>
    <col min="7" max="16384" width="9.1796875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160</v>
      </c>
    </row>
    <row r="4" spans="1:6">
      <c r="A4" s="1" t="s">
        <v>23</v>
      </c>
      <c r="B4" s="1" t="s">
        <v>149</v>
      </c>
    </row>
    <row r="5" spans="1:6">
      <c r="A5" s="1" t="s">
        <v>24</v>
      </c>
      <c r="B5" s="1" t="s">
        <v>175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161</v>
      </c>
    </row>
    <row r="8" spans="1:6">
      <c r="A8" s="1" t="s">
        <v>29</v>
      </c>
      <c r="B8" s="1" t="s">
        <v>30</v>
      </c>
    </row>
    <row r="9" spans="1:6" ht="14.5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>
      <c r="A12" s="167" t="s">
        <v>35</v>
      </c>
      <c r="B12" s="154" t="s">
        <v>36</v>
      </c>
      <c r="C12" s="105" t="s">
        <v>37</v>
      </c>
      <c r="D12" s="219">
        <v>44694</v>
      </c>
      <c r="E12" s="220">
        <v>44743</v>
      </c>
      <c r="F12" s="220">
        <v>44805</v>
      </c>
    </row>
    <row r="13" spans="1:6">
      <c r="A13" s="221"/>
      <c r="B13" s="222"/>
      <c r="C13" s="74"/>
      <c r="D13" s="223">
        <v>44742</v>
      </c>
      <c r="E13" s="224">
        <v>44074</v>
      </c>
      <c r="F13" s="224">
        <v>44910</v>
      </c>
    </row>
    <row r="14" spans="1:6">
      <c r="A14" s="154" t="s">
        <v>49</v>
      </c>
      <c r="B14" s="154" t="s">
        <v>168</v>
      </c>
      <c r="C14" s="154" t="s">
        <v>46</v>
      </c>
      <c r="D14" s="156">
        <f>148+78+78+78+78</f>
        <v>460</v>
      </c>
      <c r="E14" s="156">
        <f>174+78+78+78+78</f>
        <v>486</v>
      </c>
      <c r="F14" s="156">
        <f>149+(78*4)</f>
        <v>461</v>
      </c>
    </row>
    <row r="15" spans="1:6">
      <c r="A15" s="225" t="s">
        <v>49</v>
      </c>
      <c r="B15" s="225" t="s">
        <v>168</v>
      </c>
      <c r="C15" s="225" t="s">
        <v>169</v>
      </c>
      <c r="D15" s="226">
        <f>148+78+78+28+28</f>
        <v>360</v>
      </c>
      <c r="E15" s="226">
        <f>174+78+78+28+28</f>
        <v>386</v>
      </c>
      <c r="F15" s="226">
        <f>149+78+78+28+28</f>
        <v>361</v>
      </c>
    </row>
    <row r="16" spans="1:6">
      <c r="A16" s="225" t="s">
        <v>49</v>
      </c>
      <c r="B16" s="225" t="s">
        <v>168</v>
      </c>
      <c r="C16" s="225" t="s">
        <v>170</v>
      </c>
      <c r="D16" s="226">
        <f>148+78+78+78+28+28</f>
        <v>438</v>
      </c>
      <c r="E16" s="226">
        <f>+E14</f>
        <v>486</v>
      </c>
      <c r="F16" s="226">
        <f>149+78+78+78+28+28</f>
        <v>439</v>
      </c>
    </row>
    <row r="17" spans="1:6">
      <c r="A17" s="225" t="s">
        <v>49</v>
      </c>
      <c r="B17" s="225" t="s">
        <v>168</v>
      </c>
      <c r="C17" s="225" t="s">
        <v>50</v>
      </c>
      <c r="D17" s="226">
        <f>148+78+78+78+78+28</f>
        <v>488</v>
      </c>
      <c r="E17" s="226">
        <f>+E14</f>
        <v>486</v>
      </c>
      <c r="F17" s="226">
        <f>+F14+28</f>
        <v>489</v>
      </c>
    </row>
    <row r="18" spans="1:6">
      <c r="A18" s="222" t="s">
        <v>49</v>
      </c>
      <c r="B18" s="222" t="s">
        <v>168</v>
      </c>
      <c r="C18" s="222" t="s">
        <v>171</v>
      </c>
      <c r="D18" s="227">
        <f>148+78+78+28+28+28</f>
        <v>388</v>
      </c>
      <c r="E18" s="227">
        <f>+E14</f>
        <v>486</v>
      </c>
      <c r="F18" s="227">
        <f>149+78+78+(28*3)</f>
        <v>389</v>
      </c>
    </row>
    <row r="20" spans="1:6" ht="15.5">
      <c r="A20" s="232" t="s">
        <v>154</v>
      </c>
    </row>
    <row r="21" spans="1:6" ht="15.5">
      <c r="A21" s="232" t="s">
        <v>146</v>
      </c>
    </row>
    <row r="22" spans="1:6" ht="15.5">
      <c r="A22" s="232" t="s">
        <v>147</v>
      </c>
    </row>
    <row r="23" spans="1:6" ht="15.5">
      <c r="A23" s="232" t="s">
        <v>148</v>
      </c>
    </row>
    <row r="24" spans="1:6" ht="15.5">
      <c r="A24" s="236" t="s">
        <v>173</v>
      </c>
    </row>
    <row r="25" spans="1:6" ht="15.5">
      <c r="A25" s="232" t="s">
        <v>155</v>
      </c>
    </row>
    <row r="26" spans="1:6" ht="15.5">
      <c r="A26" s="233" t="s">
        <v>156</v>
      </c>
    </row>
    <row r="27" spans="1:6" ht="15.5">
      <c r="A27" s="233" t="s">
        <v>157</v>
      </c>
    </row>
    <row r="28" spans="1:6" ht="15.5">
      <c r="A28" s="234" t="s">
        <v>158</v>
      </c>
    </row>
    <row r="32" spans="1:6" ht="14.5">
      <c r="A32" s="40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2"/>
  <sheetViews>
    <sheetView topLeftCell="A7" workbookViewId="0">
      <selection activeCell="D13" sqref="D13:D14"/>
    </sheetView>
  </sheetViews>
  <sheetFormatPr defaultRowHeight="12.5"/>
  <cols>
    <col min="1" max="1" width="17.81640625" style="1" customWidth="1"/>
    <col min="2" max="2" width="19.7265625" style="1" customWidth="1"/>
    <col min="3" max="3" width="19.1796875" style="1" customWidth="1"/>
    <col min="4" max="4" width="11.54296875" style="34" customWidth="1"/>
    <col min="5" max="247" width="9.1796875" style="1"/>
    <col min="248" max="248" width="13.1796875" style="1" customWidth="1"/>
    <col min="249" max="249" width="19.7265625" style="1" customWidth="1"/>
    <col min="250" max="250" width="19.1796875" style="1" customWidth="1"/>
    <col min="251" max="251" width="11.54296875" style="1" customWidth="1"/>
    <col min="252" max="252" width="12.453125" style="1" customWidth="1"/>
    <col min="253" max="253" width="12.54296875" style="1" customWidth="1"/>
    <col min="254" max="254" width="11.54296875" style="1" customWidth="1"/>
    <col min="255" max="255" width="12.453125" style="1" customWidth="1"/>
    <col min="256" max="256" width="12.54296875" style="1" customWidth="1"/>
    <col min="257" max="257" width="11.54296875" style="1" customWidth="1"/>
    <col min="258" max="258" width="12.453125" style="1" customWidth="1"/>
    <col min="259" max="260" width="12.54296875" style="1" customWidth="1"/>
    <col min="261" max="503" width="9.1796875" style="1"/>
    <col min="504" max="504" width="13.1796875" style="1" customWidth="1"/>
    <col min="505" max="505" width="19.7265625" style="1" customWidth="1"/>
    <col min="506" max="506" width="19.1796875" style="1" customWidth="1"/>
    <col min="507" max="507" width="11.54296875" style="1" customWidth="1"/>
    <col min="508" max="508" width="12.453125" style="1" customWidth="1"/>
    <col min="509" max="509" width="12.54296875" style="1" customWidth="1"/>
    <col min="510" max="510" width="11.54296875" style="1" customWidth="1"/>
    <col min="511" max="511" width="12.453125" style="1" customWidth="1"/>
    <col min="512" max="512" width="12.54296875" style="1" customWidth="1"/>
    <col min="513" max="513" width="11.54296875" style="1" customWidth="1"/>
    <col min="514" max="514" width="12.453125" style="1" customWidth="1"/>
    <col min="515" max="516" width="12.54296875" style="1" customWidth="1"/>
    <col min="517" max="759" width="9.1796875" style="1"/>
    <col min="760" max="760" width="13.1796875" style="1" customWidth="1"/>
    <col min="761" max="761" width="19.7265625" style="1" customWidth="1"/>
    <col min="762" max="762" width="19.1796875" style="1" customWidth="1"/>
    <col min="763" max="763" width="11.54296875" style="1" customWidth="1"/>
    <col min="764" max="764" width="12.453125" style="1" customWidth="1"/>
    <col min="765" max="765" width="12.54296875" style="1" customWidth="1"/>
    <col min="766" max="766" width="11.54296875" style="1" customWidth="1"/>
    <col min="767" max="767" width="12.453125" style="1" customWidth="1"/>
    <col min="768" max="768" width="12.54296875" style="1" customWidth="1"/>
    <col min="769" max="769" width="11.54296875" style="1" customWidth="1"/>
    <col min="770" max="770" width="12.453125" style="1" customWidth="1"/>
    <col min="771" max="772" width="12.54296875" style="1" customWidth="1"/>
    <col min="773" max="1015" width="9.1796875" style="1"/>
    <col min="1016" max="1016" width="13.1796875" style="1" customWidth="1"/>
    <col min="1017" max="1017" width="19.7265625" style="1" customWidth="1"/>
    <col min="1018" max="1018" width="19.1796875" style="1" customWidth="1"/>
    <col min="1019" max="1019" width="11.54296875" style="1" customWidth="1"/>
    <col min="1020" max="1020" width="12.453125" style="1" customWidth="1"/>
    <col min="1021" max="1021" width="12.54296875" style="1" customWidth="1"/>
    <col min="1022" max="1022" width="11.54296875" style="1" customWidth="1"/>
    <col min="1023" max="1023" width="12.453125" style="1" customWidth="1"/>
    <col min="1024" max="1024" width="12.54296875" style="1" customWidth="1"/>
    <col min="1025" max="1025" width="11.54296875" style="1" customWidth="1"/>
    <col min="1026" max="1026" width="12.453125" style="1" customWidth="1"/>
    <col min="1027" max="1028" width="12.54296875" style="1" customWidth="1"/>
    <col min="1029" max="1271" width="9.1796875" style="1"/>
    <col min="1272" max="1272" width="13.1796875" style="1" customWidth="1"/>
    <col min="1273" max="1273" width="19.7265625" style="1" customWidth="1"/>
    <col min="1274" max="1274" width="19.1796875" style="1" customWidth="1"/>
    <col min="1275" max="1275" width="11.54296875" style="1" customWidth="1"/>
    <col min="1276" max="1276" width="12.453125" style="1" customWidth="1"/>
    <col min="1277" max="1277" width="12.54296875" style="1" customWidth="1"/>
    <col min="1278" max="1278" width="11.54296875" style="1" customWidth="1"/>
    <col min="1279" max="1279" width="12.453125" style="1" customWidth="1"/>
    <col min="1280" max="1280" width="12.54296875" style="1" customWidth="1"/>
    <col min="1281" max="1281" width="11.54296875" style="1" customWidth="1"/>
    <col min="1282" max="1282" width="12.453125" style="1" customWidth="1"/>
    <col min="1283" max="1284" width="12.54296875" style="1" customWidth="1"/>
    <col min="1285" max="1527" width="9.1796875" style="1"/>
    <col min="1528" max="1528" width="13.1796875" style="1" customWidth="1"/>
    <col min="1529" max="1529" width="19.7265625" style="1" customWidth="1"/>
    <col min="1530" max="1530" width="19.1796875" style="1" customWidth="1"/>
    <col min="1531" max="1531" width="11.54296875" style="1" customWidth="1"/>
    <col min="1532" max="1532" width="12.453125" style="1" customWidth="1"/>
    <col min="1533" max="1533" width="12.54296875" style="1" customWidth="1"/>
    <col min="1534" max="1534" width="11.54296875" style="1" customWidth="1"/>
    <col min="1535" max="1535" width="12.453125" style="1" customWidth="1"/>
    <col min="1536" max="1536" width="12.54296875" style="1" customWidth="1"/>
    <col min="1537" max="1537" width="11.54296875" style="1" customWidth="1"/>
    <col min="1538" max="1538" width="12.453125" style="1" customWidth="1"/>
    <col min="1539" max="1540" width="12.54296875" style="1" customWidth="1"/>
    <col min="1541" max="1783" width="9.1796875" style="1"/>
    <col min="1784" max="1784" width="13.1796875" style="1" customWidth="1"/>
    <col min="1785" max="1785" width="19.7265625" style="1" customWidth="1"/>
    <col min="1786" max="1786" width="19.1796875" style="1" customWidth="1"/>
    <col min="1787" max="1787" width="11.54296875" style="1" customWidth="1"/>
    <col min="1788" max="1788" width="12.453125" style="1" customWidth="1"/>
    <col min="1789" max="1789" width="12.54296875" style="1" customWidth="1"/>
    <col min="1790" max="1790" width="11.54296875" style="1" customWidth="1"/>
    <col min="1791" max="1791" width="12.453125" style="1" customWidth="1"/>
    <col min="1792" max="1792" width="12.54296875" style="1" customWidth="1"/>
    <col min="1793" max="1793" width="11.54296875" style="1" customWidth="1"/>
    <col min="1794" max="1794" width="12.453125" style="1" customWidth="1"/>
    <col min="1795" max="1796" width="12.54296875" style="1" customWidth="1"/>
    <col min="1797" max="2039" width="9.1796875" style="1"/>
    <col min="2040" max="2040" width="13.1796875" style="1" customWidth="1"/>
    <col min="2041" max="2041" width="19.7265625" style="1" customWidth="1"/>
    <col min="2042" max="2042" width="19.1796875" style="1" customWidth="1"/>
    <col min="2043" max="2043" width="11.54296875" style="1" customWidth="1"/>
    <col min="2044" max="2044" width="12.453125" style="1" customWidth="1"/>
    <col min="2045" max="2045" width="12.54296875" style="1" customWidth="1"/>
    <col min="2046" max="2046" width="11.54296875" style="1" customWidth="1"/>
    <col min="2047" max="2047" width="12.453125" style="1" customWidth="1"/>
    <col min="2048" max="2048" width="12.54296875" style="1" customWidth="1"/>
    <col min="2049" max="2049" width="11.54296875" style="1" customWidth="1"/>
    <col min="2050" max="2050" width="12.453125" style="1" customWidth="1"/>
    <col min="2051" max="2052" width="12.54296875" style="1" customWidth="1"/>
    <col min="2053" max="2295" width="9.1796875" style="1"/>
    <col min="2296" max="2296" width="13.1796875" style="1" customWidth="1"/>
    <col min="2297" max="2297" width="19.7265625" style="1" customWidth="1"/>
    <col min="2298" max="2298" width="19.1796875" style="1" customWidth="1"/>
    <col min="2299" max="2299" width="11.54296875" style="1" customWidth="1"/>
    <col min="2300" max="2300" width="12.453125" style="1" customWidth="1"/>
    <col min="2301" max="2301" width="12.54296875" style="1" customWidth="1"/>
    <col min="2302" max="2302" width="11.54296875" style="1" customWidth="1"/>
    <col min="2303" max="2303" width="12.453125" style="1" customWidth="1"/>
    <col min="2304" max="2304" width="12.54296875" style="1" customWidth="1"/>
    <col min="2305" max="2305" width="11.54296875" style="1" customWidth="1"/>
    <col min="2306" max="2306" width="12.453125" style="1" customWidth="1"/>
    <col min="2307" max="2308" width="12.54296875" style="1" customWidth="1"/>
    <col min="2309" max="2551" width="9.1796875" style="1"/>
    <col min="2552" max="2552" width="13.1796875" style="1" customWidth="1"/>
    <col min="2553" max="2553" width="19.7265625" style="1" customWidth="1"/>
    <col min="2554" max="2554" width="19.1796875" style="1" customWidth="1"/>
    <col min="2555" max="2555" width="11.54296875" style="1" customWidth="1"/>
    <col min="2556" max="2556" width="12.453125" style="1" customWidth="1"/>
    <col min="2557" max="2557" width="12.54296875" style="1" customWidth="1"/>
    <col min="2558" max="2558" width="11.54296875" style="1" customWidth="1"/>
    <col min="2559" max="2559" width="12.453125" style="1" customWidth="1"/>
    <col min="2560" max="2560" width="12.54296875" style="1" customWidth="1"/>
    <col min="2561" max="2561" width="11.54296875" style="1" customWidth="1"/>
    <col min="2562" max="2562" width="12.453125" style="1" customWidth="1"/>
    <col min="2563" max="2564" width="12.54296875" style="1" customWidth="1"/>
    <col min="2565" max="2807" width="9.1796875" style="1"/>
    <col min="2808" max="2808" width="13.1796875" style="1" customWidth="1"/>
    <col min="2809" max="2809" width="19.7265625" style="1" customWidth="1"/>
    <col min="2810" max="2810" width="19.1796875" style="1" customWidth="1"/>
    <col min="2811" max="2811" width="11.54296875" style="1" customWidth="1"/>
    <col min="2812" max="2812" width="12.453125" style="1" customWidth="1"/>
    <col min="2813" max="2813" width="12.54296875" style="1" customWidth="1"/>
    <col min="2814" max="2814" width="11.54296875" style="1" customWidth="1"/>
    <col min="2815" max="2815" width="12.453125" style="1" customWidth="1"/>
    <col min="2816" max="2816" width="12.54296875" style="1" customWidth="1"/>
    <col min="2817" max="2817" width="11.54296875" style="1" customWidth="1"/>
    <col min="2818" max="2818" width="12.453125" style="1" customWidth="1"/>
    <col min="2819" max="2820" width="12.54296875" style="1" customWidth="1"/>
    <col min="2821" max="3063" width="9.1796875" style="1"/>
    <col min="3064" max="3064" width="13.1796875" style="1" customWidth="1"/>
    <col min="3065" max="3065" width="19.7265625" style="1" customWidth="1"/>
    <col min="3066" max="3066" width="19.1796875" style="1" customWidth="1"/>
    <col min="3067" max="3067" width="11.54296875" style="1" customWidth="1"/>
    <col min="3068" max="3068" width="12.453125" style="1" customWidth="1"/>
    <col min="3069" max="3069" width="12.54296875" style="1" customWidth="1"/>
    <col min="3070" max="3070" width="11.54296875" style="1" customWidth="1"/>
    <col min="3071" max="3071" width="12.453125" style="1" customWidth="1"/>
    <col min="3072" max="3072" width="12.54296875" style="1" customWidth="1"/>
    <col min="3073" max="3073" width="11.54296875" style="1" customWidth="1"/>
    <col min="3074" max="3074" width="12.453125" style="1" customWidth="1"/>
    <col min="3075" max="3076" width="12.54296875" style="1" customWidth="1"/>
    <col min="3077" max="3319" width="9.1796875" style="1"/>
    <col min="3320" max="3320" width="13.1796875" style="1" customWidth="1"/>
    <col min="3321" max="3321" width="19.7265625" style="1" customWidth="1"/>
    <col min="3322" max="3322" width="19.1796875" style="1" customWidth="1"/>
    <col min="3323" max="3323" width="11.54296875" style="1" customWidth="1"/>
    <col min="3324" max="3324" width="12.453125" style="1" customWidth="1"/>
    <col min="3325" max="3325" width="12.54296875" style="1" customWidth="1"/>
    <col min="3326" max="3326" width="11.54296875" style="1" customWidth="1"/>
    <col min="3327" max="3327" width="12.453125" style="1" customWidth="1"/>
    <col min="3328" max="3328" width="12.54296875" style="1" customWidth="1"/>
    <col min="3329" max="3329" width="11.54296875" style="1" customWidth="1"/>
    <col min="3330" max="3330" width="12.453125" style="1" customWidth="1"/>
    <col min="3331" max="3332" width="12.54296875" style="1" customWidth="1"/>
    <col min="3333" max="3575" width="9.1796875" style="1"/>
    <col min="3576" max="3576" width="13.1796875" style="1" customWidth="1"/>
    <col min="3577" max="3577" width="19.7265625" style="1" customWidth="1"/>
    <col min="3578" max="3578" width="19.1796875" style="1" customWidth="1"/>
    <col min="3579" max="3579" width="11.54296875" style="1" customWidth="1"/>
    <col min="3580" max="3580" width="12.453125" style="1" customWidth="1"/>
    <col min="3581" max="3581" width="12.54296875" style="1" customWidth="1"/>
    <col min="3582" max="3582" width="11.54296875" style="1" customWidth="1"/>
    <col min="3583" max="3583" width="12.453125" style="1" customWidth="1"/>
    <col min="3584" max="3584" width="12.54296875" style="1" customWidth="1"/>
    <col min="3585" max="3585" width="11.54296875" style="1" customWidth="1"/>
    <col min="3586" max="3586" width="12.453125" style="1" customWidth="1"/>
    <col min="3587" max="3588" width="12.54296875" style="1" customWidth="1"/>
    <col min="3589" max="3831" width="9.1796875" style="1"/>
    <col min="3832" max="3832" width="13.1796875" style="1" customWidth="1"/>
    <col min="3833" max="3833" width="19.7265625" style="1" customWidth="1"/>
    <col min="3834" max="3834" width="19.1796875" style="1" customWidth="1"/>
    <col min="3835" max="3835" width="11.54296875" style="1" customWidth="1"/>
    <col min="3836" max="3836" width="12.453125" style="1" customWidth="1"/>
    <col min="3837" max="3837" width="12.54296875" style="1" customWidth="1"/>
    <col min="3838" max="3838" width="11.54296875" style="1" customWidth="1"/>
    <col min="3839" max="3839" width="12.453125" style="1" customWidth="1"/>
    <col min="3840" max="3840" width="12.54296875" style="1" customWidth="1"/>
    <col min="3841" max="3841" width="11.54296875" style="1" customWidth="1"/>
    <col min="3842" max="3842" width="12.453125" style="1" customWidth="1"/>
    <col min="3843" max="3844" width="12.54296875" style="1" customWidth="1"/>
    <col min="3845" max="4087" width="9.1796875" style="1"/>
    <col min="4088" max="4088" width="13.1796875" style="1" customWidth="1"/>
    <col min="4089" max="4089" width="19.7265625" style="1" customWidth="1"/>
    <col min="4090" max="4090" width="19.1796875" style="1" customWidth="1"/>
    <col min="4091" max="4091" width="11.54296875" style="1" customWidth="1"/>
    <col min="4092" max="4092" width="12.453125" style="1" customWidth="1"/>
    <col min="4093" max="4093" width="12.54296875" style="1" customWidth="1"/>
    <col min="4094" max="4094" width="11.54296875" style="1" customWidth="1"/>
    <col min="4095" max="4095" width="12.453125" style="1" customWidth="1"/>
    <col min="4096" max="4096" width="12.54296875" style="1" customWidth="1"/>
    <col min="4097" max="4097" width="11.54296875" style="1" customWidth="1"/>
    <col min="4098" max="4098" width="12.453125" style="1" customWidth="1"/>
    <col min="4099" max="4100" width="12.54296875" style="1" customWidth="1"/>
    <col min="4101" max="4343" width="9.1796875" style="1"/>
    <col min="4344" max="4344" width="13.1796875" style="1" customWidth="1"/>
    <col min="4345" max="4345" width="19.7265625" style="1" customWidth="1"/>
    <col min="4346" max="4346" width="19.1796875" style="1" customWidth="1"/>
    <col min="4347" max="4347" width="11.54296875" style="1" customWidth="1"/>
    <col min="4348" max="4348" width="12.453125" style="1" customWidth="1"/>
    <col min="4349" max="4349" width="12.54296875" style="1" customWidth="1"/>
    <col min="4350" max="4350" width="11.54296875" style="1" customWidth="1"/>
    <col min="4351" max="4351" width="12.453125" style="1" customWidth="1"/>
    <col min="4352" max="4352" width="12.54296875" style="1" customWidth="1"/>
    <col min="4353" max="4353" width="11.54296875" style="1" customWidth="1"/>
    <col min="4354" max="4354" width="12.453125" style="1" customWidth="1"/>
    <col min="4355" max="4356" width="12.54296875" style="1" customWidth="1"/>
    <col min="4357" max="4599" width="9.1796875" style="1"/>
    <col min="4600" max="4600" width="13.1796875" style="1" customWidth="1"/>
    <col min="4601" max="4601" width="19.7265625" style="1" customWidth="1"/>
    <col min="4602" max="4602" width="19.1796875" style="1" customWidth="1"/>
    <col min="4603" max="4603" width="11.54296875" style="1" customWidth="1"/>
    <col min="4604" max="4604" width="12.453125" style="1" customWidth="1"/>
    <col min="4605" max="4605" width="12.54296875" style="1" customWidth="1"/>
    <col min="4606" max="4606" width="11.54296875" style="1" customWidth="1"/>
    <col min="4607" max="4607" width="12.453125" style="1" customWidth="1"/>
    <col min="4608" max="4608" width="12.54296875" style="1" customWidth="1"/>
    <col min="4609" max="4609" width="11.54296875" style="1" customWidth="1"/>
    <col min="4610" max="4610" width="12.453125" style="1" customWidth="1"/>
    <col min="4611" max="4612" width="12.54296875" style="1" customWidth="1"/>
    <col min="4613" max="4855" width="9.1796875" style="1"/>
    <col min="4856" max="4856" width="13.1796875" style="1" customWidth="1"/>
    <col min="4857" max="4857" width="19.7265625" style="1" customWidth="1"/>
    <col min="4858" max="4858" width="19.1796875" style="1" customWidth="1"/>
    <col min="4859" max="4859" width="11.54296875" style="1" customWidth="1"/>
    <col min="4860" max="4860" width="12.453125" style="1" customWidth="1"/>
    <col min="4861" max="4861" width="12.54296875" style="1" customWidth="1"/>
    <col min="4862" max="4862" width="11.54296875" style="1" customWidth="1"/>
    <col min="4863" max="4863" width="12.453125" style="1" customWidth="1"/>
    <col min="4864" max="4864" width="12.54296875" style="1" customWidth="1"/>
    <col min="4865" max="4865" width="11.54296875" style="1" customWidth="1"/>
    <col min="4866" max="4866" width="12.453125" style="1" customWidth="1"/>
    <col min="4867" max="4868" width="12.54296875" style="1" customWidth="1"/>
    <col min="4869" max="5111" width="9.1796875" style="1"/>
    <col min="5112" max="5112" width="13.1796875" style="1" customWidth="1"/>
    <col min="5113" max="5113" width="19.7265625" style="1" customWidth="1"/>
    <col min="5114" max="5114" width="19.1796875" style="1" customWidth="1"/>
    <col min="5115" max="5115" width="11.54296875" style="1" customWidth="1"/>
    <col min="5116" max="5116" width="12.453125" style="1" customWidth="1"/>
    <col min="5117" max="5117" width="12.54296875" style="1" customWidth="1"/>
    <col min="5118" max="5118" width="11.54296875" style="1" customWidth="1"/>
    <col min="5119" max="5119" width="12.453125" style="1" customWidth="1"/>
    <col min="5120" max="5120" width="12.54296875" style="1" customWidth="1"/>
    <col min="5121" max="5121" width="11.54296875" style="1" customWidth="1"/>
    <col min="5122" max="5122" width="12.453125" style="1" customWidth="1"/>
    <col min="5123" max="5124" width="12.54296875" style="1" customWidth="1"/>
    <col min="5125" max="5367" width="9.1796875" style="1"/>
    <col min="5368" max="5368" width="13.1796875" style="1" customWidth="1"/>
    <col min="5369" max="5369" width="19.7265625" style="1" customWidth="1"/>
    <col min="5370" max="5370" width="19.1796875" style="1" customWidth="1"/>
    <col min="5371" max="5371" width="11.54296875" style="1" customWidth="1"/>
    <col min="5372" max="5372" width="12.453125" style="1" customWidth="1"/>
    <col min="5373" max="5373" width="12.54296875" style="1" customWidth="1"/>
    <col min="5374" max="5374" width="11.54296875" style="1" customWidth="1"/>
    <col min="5375" max="5375" width="12.453125" style="1" customWidth="1"/>
    <col min="5376" max="5376" width="12.54296875" style="1" customWidth="1"/>
    <col min="5377" max="5377" width="11.54296875" style="1" customWidth="1"/>
    <col min="5378" max="5378" width="12.453125" style="1" customWidth="1"/>
    <col min="5379" max="5380" width="12.54296875" style="1" customWidth="1"/>
    <col min="5381" max="5623" width="9.1796875" style="1"/>
    <col min="5624" max="5624" width="13.1796875" style="1" customWidth="1"/>
    <col min="5625" max="5625" width="19.7265625" style="1" customWidth="1"/>
    <col min="5626" max="5626" width="19.1796875" style="1" customWidth="1"/>
    <col min="5627" max="5627" width="11.54296875" style="1" customWidth="1"/>
    <col min="5628" max="5628" width="12.453125" style="1" customWidth="1"/>
    <col min="5629" max="5629" width="12.54296875" style="1" customWidth="1"/>
    <col min="5630" max="5630" width="11.54296875" style="1" customWidth="1"/>
    <col min="5631" max="5631" width="12.453125" style="1" customWidth="1"/>
    <col min="5632" max="5632" width="12.54296875" style="1" customWidth="1"/>
    <col min="5633" max="5633" width="11.54296875" style="1" customWidth="1"/>
    <col min="5634" max="5634" width="12.453125" style="1" customWidth="1"/>
    <col min="5635" max="5636" width="12.54296875" style="1" customWidth="1"/>
    <col min="5637" max="5879" width="9.1796875" style="1"/>
    <col min="5880" max="5880" width="13.1796875" style="1" customWidth="1"/>
    <col min="5881" max="5881" width="19.7265625" style="1" customWidth="1"/>
    <col min="5882" max="5882" width="19.1796875" style="1" customWidth="1"/>
    <col min="5883" max="5883" width="11.54296875" style="1" customWidth="1"/>
    <col min="5884" max="5884" width="12.453125" style="1" customWidth="1"/>
    <col min="5885" max="5885" width="12.54296875" style="1" customWidth="1"/>
    <col min="5886" max="5886" width="11.54296875" style="1" customWidth="1"/>
    <col min="5887" max="5887" width="12.453125" style="1" customWidth="1"/>
    <col min="5888" max="5888" width="12.54296875" style="1" customWidth="1"/>
    <col min="5889" max="5889" width="11.54296875" style="1" customWidth="1"/>
    <col min="5890" max="5890" width="12.453125" style="1" customWidth="1"/>
    <col min="5891" max="5892" width="12.54296875" style="1" customWidth="1"/>
    <col min="5893" max="6135" width="9.1796875" style="1"/>
    <col min="6136" max="6136" width="13.1796875" style="1" customWidth="1"/>
    <col min="6137" max="6137" width="19.7265625" style="1" customWidth="1"/>
    <col min="6138" max="6138" width="19.1796875" style="1" customWidth="1"/>
    <col min="6139" max="6139" width="11.54296875" style="1" customWidth="1"/>
    <col min="6140" max="6140" width="12.453125" style="1" customWidth="1"/>
    <col min="6141" max="6141" width="12.54296875" style="1" customWidth="1"/>
    <col min="6142" max="6142" width="11.54296875" style="1" customWidth="1"/>
    <col min="6143" max="6143" width="12.453125" style="1" customWidth="1"/>
    <col min="6144" max="6144" width="12.54296875" style="1" customWidth="1"/>
    <col min="6145" max="6145" width="11.54296875" style="1" customWidth="1"/>
    <col min="6146" max="6146" width="12.453125" style="1" customWidth="1"/>
    <col min="6147" max="6148" width="12.54296875" style="1" customWidth="1"/>
    <col min="6149" max="6391" width="9.1796875" style="1"/>
    <col min="6392" max="6392" width="13.1796875" style="1" customWidth="1"/>
    <col min="6393" max="6393" width="19.7265625" style="1" customWidth="1"/>
    <col min="6394" max="6394" width="19.1796875" style="1" customWidth="1"/>
    <col min="6395" max="6395" width="11.54296875" style="1" customWidth="1"/>
    <col min="6396" max="6396" width="12.453125" style="1" customWidth="1"/>
    <col min="6397" max="6397" width="12.54296875" style="1" customWidth="1"/>
    <col min="6398" max="6398" width="11.54296875" style="1" customWidth="1"/>
    <col min="6399" max="6399" width="12.453125" style="1" customWidth="1"/>
    <col min="6400" max="6400" width="12.54296875" style="1" customWidth="1"/>
    <col min="6401" max="6401" width="11.54296875" style="1" customWidth="1"/>
    <col min="6402" max="6402" width="12.453125" style="1" customWidth="1"/>
    <col min="6403" max="6404" width="12.54296875" style="1" customWidth="1"/>
    <col min="6405" max="6647" width="9.1796875" style="1"/>
    <col min="6648" max="6648" width="13.1796875" style="1" customWidth="1"/>
    <col min="6649" max="6649" width="19.7265625" style="1" customWidth="1"/>
    <col min="6650" max="6650" width="19.1796875" style="1" customWidth="1"/>
    <col min="6651" max="6651" width="11.54296875" style="1" customWidth="1"/>
    <col min="6652" max="6652" width="12.453125" style="1" customWidth="1"/>
    <col min="6653" max="6653" width="12.54296875" style="1" customWidth="1"/>
    <col min="6654" max="6654" width="11.54296875" style="1" customWidth="1"/>
    <col min="6655" max="6655" width="12.453125" style="1" customWidth="1"/>
    <col min="6656" max="6656" width="12.54296875" style="1" customWidth="1"/>
    <col min="6657" max="6657" width="11.54296875" style="1" customWidth="1"/>
    <col min="6658" max="6658" width="12.453125" style="1" customWidth="1"/>
    <col min="6659" max="6660" width="12.54296875" style="1" customWidth="1"/>
    <col min="6661" max="6903" width="9.1796875" style="1"/>
    <col min="6904" max="6904" width="13.1796875" style="1" customWidth="1"/>
    <col min="6905" max="6905" width="19.7265625" style="1" customWidth="1"/>
    <col min="6906" max="6906" width="19.1796875" style="1" customWidth="1"/>
    <col min="6907" max="6907" width="11.54296875" style="1" customWidth="1"/>
    <col min="6908" max="6908" width="12.453125" style="1" customWidth="1"/>
    <col min="6909" max="6909" width="12.54296875" style="1" customWidth="1"/>
    <col min="6910" max="6910" width="11.54296875" style="1" customWidth="1"/>
    <col min="6911" max="6911" width="12.453125" style="1" customWidth="1"/>
    <col min="6912" max="6912" width="12.54296875" style="1" customWidth="1"/>
    <col min="6913" max="6913" width="11.54296875" style="1" customWidth="1"/>
    <col min="6914" max="6914" width="12.453125" style="1" customWidth="1"/>
    <col min="6915" max="6916" width="12.54296875" style="1" customWidth="1"/>
    <col min="6917" max="7159" width="9.1796875" style="1"/>
    <col min="7160" max="7160" width="13.1796875" style="1" customWidth="1"/>
    <col min="7161" max="7161" width="19.7265625" style="1" customWidth="1"/>
    <col min="7162" max="7162" width="19.1796875" style="1" customWidth="1"/>
    <col min="7163" max="7163" width="11.54296875" style="1" customWidth="1"/>
    <col min="7164" max="7164" width="12.453125" style="1" customWidth="1"/>
    <col min="7165" max="7165" width="12.54296875" style="1" customWidth="1"/>
    <col min="7166" max="7166" width="11.54296875" style="1" customWidth="1"/>
    <col min="7167" max="7167" width="12.453125" style="1" customWidth="1"/>
    <col min="7168" max="7168" width="12.54296875" style="1" customWidth="1"/>
    <col min="7169" max="7169" width="11.54296875" style="1" customWidth="1"/>
    <col min="7170" max="7170" width="12.453125" style="1" customWidth="1"/>
    <col min="7171" max="7172" width="12.54296875" style="1" customWidth="1"/>
    <col min="7173" max="7415" width="9.1796875" style="1"/>
    <col min="7416" max="7416" width="13.1796875" style="1" customWidth="1"/>
    <col min="7417" max="7417" width="19.7265625" style="1" customWidth="1"/>
    <col min="7418" max="7418" width="19.1796875" style="1" customWidth="1"/>
    <col min="7419" max="7419" width="11.54296875" style="1" customWidth="1"/>
    <col min="7420" max="7420" width="12.453125" style="1" customWidth="1"/>
    <col min="7421" max="7421" width="12.54296875" style="1" customWidth="1"/>
    <col min="7422" max="7422" width="11.54296875" style="1" customWidth="1"/>
    <col min="7423" max="7423" width="12.453125" style="1" customWidth="1"/>
    <col min="7424" max="7424" width="12.54296875" style="1" customWidth="1"/>
    <col min="7425" max="7425" width="11.54296875" style="1" customWidth="1"/>
    <col min="7426" max="7426" width="12.453125" style="1" customWidth="1"/>
    <col min="7427" max="7428" width="12.54296875" style="1" customWidth="1"/>
    <col min="7429" max="7671" width="9.1796875" style="1"/>
    <col min="7672" max="7672" width="13.1796875" style="1" customWidth="1"/>
    <col min="7673" max="7673" width="19.7265625" style="1" customWidth="1"/>
    <col min="7674" max="7674" width="19.1796875" style="1" customWidth="1"/>
    <col min="7675" max="7675" width="11.54296875" style="1" customWidth="1"/>
    <col min="7676" max="7676" width="12.453125" style="1" customWidth="1"/>
    <col min="7677" max="7677" width="12.54296875" style="1" customWidth="1"/>
    <col min="7678" max="7678" width="11.54296875" style="1" customWidth="1"/>
    <col min="7679" max="7679" width="12.453125" style="1" customWidth="1"/>
    <col min="7680" max="7680" width="12.54296875" style="1" customWidth="1"/>
    <col min="7681" max="7681" width="11.54296875" style="1" customWidth="1"/>
    <col min="7682" max="7682" width="12.453125" style="1" customWidth="1"/>
    <col min="7683" max="7684" width="12.54296875" style="1" customWidth="1"/>
    <col min="7685" max="7927" width="9.1796875" style="1"/>
    <col min="7928" max="7928" width="13.1796875" style="1" customWidth="1"/>
    <col min="7929" max="7929" width="19.7265625" style="1" customWidth="1"/>
    <col min="7930" max="7930" width="19.1796875" style="1" customWidth="1"/>
    <col min="7931" max="7931" width="11.54296875" style="1" customWidth="1"/>
    <col min="7932" max="7932" width="12.453125" style="1" customWidth="1"/>
    <col min="7933" max="7933" width="12.54296875" style="1" customWidth="1"/>
    <col min="7934" max="7934" width="11.54296875" style="1" customWidth="1"/>
    <col min="7935" max="7935" width="12.453125" style="1" customWidth="1"/>
    <col min="7936" max="7936" width="12.54296875" style="1" customWidth="1"/>
    <col min="7937" max="7937" width="11.54296875" style="1" customWidth="1"/>
    <col min="7938" max="7938" width="12.453125" style="1" customWidth="1"/>
    <col min="7939" max="7940" width="12.54296875" style="1" customWidth="1"/>
    <col min="7941" max="8183" width="9.1796875" style="1"/>
    <col min="8184" max="8184" width="13.1796875" style="1" customWidth="1"/>
    <col min="8185" max="8185" width="19.7265625" style="1" customWidth="1"/>
    <col min="8186" max="8186" width="19.1796875" style="1" customWidth="1"/>
    <col min="8187" max="8187" width="11.54296875" style="1" customWidth="1"/>
    <col min="8188" max="8188" width="12.453125" style="1" customWidth="1"/>
    <col min="8189" max="8189" width="12.54296875" style="1" customWidth="1"/>
    <col min="8190" max="8190" width="11.54296875" style="1" customWidth="1"/>
    <col min="8191" max="8191" width="12.453125" style="1" customWidth="1"/>
    <col min="8192" max="8192" width="12.54296875" style="1" customWidth="1"/>
    <col min="8193" max="8193" width="11.54296875" style="1" customWidth="1"/>
    <col min="8194" max="8194" width="12.453125" style="1" customWidth="1"/>
    <col min="8195" max="8196" width="12.54296875" style="1" customWidth="1"/>
    <col min="8197" max="8439" width="9.1796875" style="1"/>
    <col min="8440" max="8440" width="13.1796875" style="1" customWidth="1"/>
    <col min="8441" max="8441" width="19.7265625" style="1" customWidth="1"/>
    <col min="8442" max="8442" width="19.1796875" style="1" customWidth="1"/>
    <col min="8443" max="8443" width="11.54296875" style="1" customWidth="1"/>
    <col min="8444" max="8444" width="12.453125" style="1" customWidth="1"/>
    <col min="8445" max="8445" width="12.54296875" style="1" customWidth="1"/>
    <col min="8446" max="8446" width="11.54296875" style="1" customWidth="1"/>
    <col min="8447" max="8447" width="12.453125" style="1" customWidth="1"/>
    <col min="8448" max="8448" width="12.54296875" style="1" customWidth="1"/>
    <col min="8449" max="8449" width="11.54296875" style="1" customWidth="1"/>
    <col min="8450" max="8450" width="12.453125" style="1" customWidth="1"/>
    <col min="8451" max="8452" width="12.54296875" style="1" customWidth="1"/>
    <col min="8453" max="8695" width="9.1796875" style="1"/>
    <col min="8696" max="8696" width="13.1796875" style="1" customWidth="1"/>
    <col min="8697" max="8697" width="19.7265625" style="1" customWidth="1"/>
    <col min="8698" max="8698" width="19.1796875" style="1" customWidth="1"/>
    <col min="8699" max="8699" width="11.54296875" style="1" customWidth="1"/>
    <col min="8700" max="8700" width="12.453125" style="1" customWidth="1"/>
    <col min="8701" max="8701" width="12.54296875" style="1" customWidth="1"/>
    <col min="8702" max="8702" width="11.54296875" style="1" customWidth="1"/>
    <col min="8703" max="8703" width="12.453125" style="1" customWidth="1"/>
    <col min="8704" max="8704" width="12.54296875" style="1" customWidth="1"/>
    <col min="8705" max="8705" width="11.54296875" style="1" customWidth="1"/>
    <col min="8706" max="8706" width="12.453125" style="1" customWidth="1"/>
    <col min="8707" max="8708" width="12.54296875" style="1" customWidth="1"/>
    <col min="8709" max="8951" width="9.1796875" style="1"/>
    <col min="8952" max="8952" width="13.1796875" style="1" customWidth="1"/>
    <col min="8953" max="8953" width="19.7265625" style="1" customWidth="1"/>
    <col min="8954" max="8954" width="19.1796875" style="1" customWidth="1"/>
    <col min="8955" max="8955" width="11.54296875" style="1" customWidth="1"/>
    <col min="8956" max="8956" width="12.453125" style="1" customWidth="1"/>
    <col min="8957" max="8957" width="12.54296875" style="1" customWidth="1"/>
    <col min="8958" max="8958" width="11.54296875" style="1" customWidth="1"/>
    <col min="8959" max="8959" width="12.453125" style="1" customWidth="1"/>
    <col min="8960" max="8960" width="12.54296875" style="1" customWidth="1"/>
    <col min="8961" max="8961" width="11.54296875" style="1" customWidth="1"/>
    <col min="8962" max="8962" width="12.453125" style="1" customWidth="1"/>
    <col min="8963" max="8964" width="12.54296875" style="1" customWidth="1"/>
    <col min="8965" max="9207" width="9.1796875" style="1"/>
    <col min="9208" max="9208" width="13.1796875" style="1" customWidth="1"/>
    <col min="9209" max="9209" width="19.7265625" style="1" customWidth="1"/>
    <col min="9210" max="9210" width="19.1796875" style="1" customWidth="1"/>
    <col min="9211" max="9211" width="11.54296875" style="1" customWidth="1"/>
    <col min="9212" max="9212" width="12.453125" style="1" customWidth="1"/>
    <col min="9213" max="9213" width="12.54296875" style="1" customWidth="1"/>
    <col min="9214" max="9214" width="11.54296875" style="1" customWidth="1"/>
    <col min="9215" max="9215" width="12.453125" style="1" customWidth="1"/>
    <col min="9216" max="9216" width="12.54296875" style="1" customWidth="1"/>
    <col min="9217" max="9217" width="11.54296875" style="1" customWidth="1"/>
    <col min="9218" max="9218" width="12.453125" style="1" customWidth="1"/>
    <col min="9219" max="9220" width="12.54296875" style="1" customWidth="1"/>
    <col min="9221" max="9463" width="9.1796875" style="1"/>
    <col min="9464" max="9464" width="13.1796875" style="1" customWidth="1"/>
    <col min="9465" max="9465" width="19.7265625" style="1" customWidth="1"/>
    <col min="9466" max="9466" width="19.1796875" style="1" customWidth="1"/>
    <col min="9467" max="9467" width="11.54296875" style="1" customWidth="1"/>
    <col min="9468" max="9468" width="12.453125" style="1" customWidth="1"/>
    <col min="9469" max="9469" width="12.54296875" style="1" customWidth="1"/>
    <col min="9470" max="9470" width="11.54296875" style="1" customWidth="1"/>
    <col min="9471" max="9471" width="12.453125" style="1" customWidth="1"/>
    <col min="9472" max="9472" width="12.54296875" style="1" customWidth="1"/>
    <col min="9473" max="9473" width="11.54296875" style="1" customWidth="1"/>
    <col min="9474" max="9474" width="12.453125" style="1" customWidth="1"/>
    <col min="9475" max="9476" width="12.54296875" style="1" customWidth="1"/>
    <col min="9477" max="9719" width="9.1796875" style="1"/>
    <col min="9720" max="9720" width="13.1796875" style="1" customWidth="1"/>
    <col min="9721" max="9721" width="19.7265625" style="1" customWidth="1"/>
    <col min="9722" max="9722" width="19.1796875" style="1" customWidth="1"/>
    <col min="9723" max="9723" width="11.54296875" style="1" customWidth="1"/>
    <col min="9724" max="9724" width="12.453125" style="1" customWidth="1"/>
    <col min="9725" max="9725" width="12.54296875" style="1" customWidth="1"/>
    <col min="9726" max="9726" width="11.54296875" style="1" customWidth="1"/>
    <col min="9727" max="9727" width="12.453125" style="1" customWidth="1"/>
    <col min="9728" max="9728" width="12.54296875" style="1" customWidth="1"/>
    <col min="9729" max="9729" width="11.54296875" style="1" customWidth="1"/>
    <col min="9730" max="9730" width="12.453125" style="1" customWidth="1"/>
    <col min="9731" max="9732" width="12.54296875" style="1" customWidth="1"/>
    <col min="9733" max="9975" width="9.1796875" style="1"/>
    <col min="9976" max="9976" width="13.1796875" style="1" customWidth="1"/>
    <col min="9977" max="9977" width="19.7265625" style="1" customWidth="1"/>
    <col min="9978" max="9978" width="19.1796875" style="1" customWidth="1"/>
    <col min="9979" max="9979" width="11.54296875" style="1" customWidth="1"/>
    <col min="9980" max="9980" width="12.453125" style="1" customWidth="1"/>
    <col min="9981" max="9981" width="12.54296875" style="1" customWidth="1"/>
    <col min="9982" max="9982" width="11.54296875" style="1" customWidth="1"/>
    <col min="9983" max="9983" width="12.453125" style="1" customWidth="1"/>
    <col min="9984" max="9984" width="12.54296875" style="1" customWidth="1"/>
    <col min="9985" max="9985" width="11.54296875" style="1" customWidth="1"/>
    <col min="9986" max="9986" width="12.453125" style="1" customWidth="1"/>
    <col min="9987" max="9988" width="12.54296875" style="1" customWidth="1"/>
    <col min="9989" max="10231" width="9.1796875" style="1"/>
    <col min="10232" max="10232" width="13.1796875" style="1" customWidth="1"/>
    <col min="10233" max="10233" width="19.7265625" style="1" customWidth="1"/>
    <col min="10234" max="10234" width="19.1796875" style="1" customWidth="1"/>
    <col min="10235" max="10235" width="11.54296875" style="1" customWidth="1"/>
    <col min="10236" max="10236" width="12.453125" style="1" customWidth="1"/>
    <col min="10237" max="10237" width="12.54296875" style="1" customWidth="1"/>
    <col min="10238" max="10238" width="11.54296875" style="1" customWidth="1"/>
    <col min="10239" max="10239" width="12.453125" style="1" customWidth="1"/>
    <col min="10240" max="10240" width="12.54296875" style="1" customWidth="1"/>
    <col min="10241" max="10241" width="11.54296875" style="1" customWidth="1"/>
    <col min="10242" max="10242" width="12.453125" style="1" customWidth="1"/>
    <col min="10243" max="10244" width="12.54296875" style="1" customWidth="1"/>
    <col min="10245" max="10487" width="9.1796875" style="1"/>
    <col min="10488" max="10488" width="13.1796875" style="1" customWidth="1"/>
    <col min="10489" max="10489" width="19.7265625" style="1" customWidth="1"/>
    <col min="10490" max="10490" width="19.1796875" style="1" customWidth="1"/>
    <col min="10491" max="10491" width="11.54296875" style="1" customWidth="1"/>
    <col min="10492" max="10492" width="12.453125" style="1" customWidth="1"/>
    <col min="10493" max="10493" width="12.54296875" style="1" customWidth="1"/>
    <col min="10494" max="10494" width="11.54296875" style="1" customWidth="1"/>
    <col min="10495" max="10495" width="12.453125" style="1" customWidth="1"/>
    <col min="10496" max="10496" width="12.54296875" style="1" customWidth="1"/>
    <col min="10497" max="10497" width="11.54296875" style="1" customWidth="1"/>
    <col min="10498" max="10498" width="12.453125" style="1" customWidth="1"/>
    <col min="10499" max="10500" width="12.54296875" style="1" customWidth="1"/>
    <col min="10501" max="10743" width="9.1796875" style="1"/>
    <col min="10744" max="10744" width="13.1796875" style="1" customWidth="1"/>
    <col min="10745" max="10745" width="19.7265625" style="1" customWidth="1"/>
    <col min="10746" max="10746" width="19.1796875" style="1" customWidth="1"/>
    <col min="10747" max="10747" width="11.54296875" style="1" customWidth="1"/>
    <col min="10748" max="10748" width="12.453125" style="1" customWidth="1"/>
    <col min="10749" max="10749" width="12.54296875" style="1" customWidth="1"/>
    <col min="10750" max="10750" width="11.54296875" style="1" customWidth="1"/>
    <col min="10751" max="10751" width="12.453125" style="1" customWidth="1"/>
    <col min="10752" max="10752" width="12.54296875" style="1" customWidth="1"/>
    <col min="10753" max="10753" width="11.54296875" style="1" customWidth="1"/>
    <col min="10754" max="10754" width="12.453125" style="1" customWidth="1"/>
    <col min="10755" max="10756" width="12.54296875" style="1" customWidth="1"/>
    <col min="10757" max="10999" width="9.1796875" style="1"/>
    <col min="11000" max="11000" width="13.1796875" style="1" customWidth="1"/>
    <col min="11001" max="11001" width="19.7265625" style="1" customWidth="1"/>
    <col min="11002" max="11002" width="19.1796875" style="1" customWidth="1"/>
    <col min="11003" max="11003" width="11.54296875" style="1" customWidth="1"/>
    <col min="11004" max="11004" width="12.453125" style="1" customWidth="1"/>
    <col min="11005" max="11005" width="12.54296875" style="1" customWidth="1"/>
    <col min="11006" max="11006" width="11.54296875" style="1" customWidth="1"/>
    <col min="11007" max="11007" width="12.453125" style="1" customWidth="1"/>
    <col min="11008" max="11008" width="12.54296875" style="1" customWidth="1"/>
    <col min="11009" max="11009" width="11.54296875" style="1" customWidth="1"/>
    <col min="11010" max="11010" width="12.453125" style="1" customWidth="1"/>
    <col min="11011" max="11012" width="12.54296875" style="1" customWidth="1"/>
    <col min="11013" max="11255" width="9.1796875" style="1"/>
    <col min="11256" max="11256" width="13.1796875" style="1" customWidth="1"/>
    <col min="11257" max="11257" width="19.7265625" style="1" customWidth="1"/>
    <col min="11258" max="11258" width="19.1796875" style="1" customWidth="1"/>
    <col min="11259" max="11259" width="11.54296875" style="1" customWidth="1"/>
    <col min="11260" max="11260" width="12.453125" style="1" customWidth="1"/>
    <col min="11261" max="11261" width="12.54296875" style="1" customWidth="1"/>
    <col min="11262" max="11262" width="11.54296875" style="1" customWidth="1"/>
    <col min="11263" max="11263" width="12.453125" style="1" customWidth="1"/>
    <col min="11264" max="11264" width="12.54296875" style="1" customWidth="1"/>
    <col min="11265" max="11265" width="11.54296875" style="1" customWidth="1"/>
    <col min="11266" max="11266" width="12.453125" style="1" customWidth="1"/>
    <col min="11267" max="11268" width="12.54296875" style="1" customWidth="1"/>
    <col min="11269" max="11511" width="9.1796875" style="1"/>
    <col min="11512" max="11512" width="13.1796875" style="1" customWidth="1"/>
    <col min="11513" max="11513" width="19.7265625" style="1" customWidth="1"/>
    <col min="11514" max="11514" width="19.1796875" style="1" customWidth="1"/>
    <col min="11515" max="11515" width="11.54296875" style="1" customWidth="1"/>
    <col min="11516" max="11516" width="12.453125" style="1" customWidth="1"/>
    <col min="11517" max="11517" width="12.54296875" style="1" customWidth="1"/>
    <col min="11518" max="11518" width="11.54296875" style="1" customWidth="1"/>
    <col min="11519" max="11519" width="12.453125" style="1" customWidth="1"/>
    <col min="11520" max="11520" width="12.54296875" style="1" customWidth="1"/>
    <col min="11521" max="11521" width="11.54296875" style="1" customWidth="1"/>
    <col min="11522" max="11522" width="12.453125" style="1" customWidth="1"/>
    <col min="11523" max="11524" width="12.54296875" style="1" customWidth="1"/>
    <col min="11525" max="11767" width="9.1796875" style="1"/>
    <col min="11768" max="11768" width="13.1796875" style="1" customWidth="1"/>
    <col min="11769" max="11769" width="19.7265625" style="1" customWidth="1"/>
    <col min="11770" max="11770" width="19.1796875" style="1" customWidth="1"/>
    <col min="11771" max="11771" width="11.54296875" style="1" customWidth="1"/>
    <col min="11772" max="11772" width="12.453125" style="1" customWidth="1"/>
    <col min="11773" max="11773" width="12.54296875" style="1" customWidth="1"/>
    <col min="11774" max="11774" width="11.54296875" style="1" customWidth="1"/>
    <col min="11775" max="11775" width="12.453125" style="1" customWidth="1"/>
    <col min="11776" max="11776" width="12.54296875" style="1" customWidth="1"/>
    <col min="11777" max="11777" width="11.54296875" style="1" customWidth="1"/>
    <col min="11778" max="11778" width="12.453125" style="1" customWidth="1"/>
    <col min="11779" max="11780" width="12.54296875" style="1" customWidth="1"/>
    <col min="11781" max="12023" width="9.1796875" style="1"/>
    <col min="12024" max="12024" width="13.1796875" style="1" customWidth="1"/>
    <col min="12025" max="12025" width="19.7265625" style="1" customWidth="1"/>
    <col min="12026" max="12026" width="19.1796875" style="1" customWidth="1"/>
    <col min="12027" max="12027" width="11.54296875" style="1" customWidth="1"/>
    <col min="12028" max="12028" width="12.453125" style="1" customWidth="1"/>
    <col min="12029" max="12029" width="12.54296875" style="1" customWidth="1"/>
    <col min="12030" max="12030" width="11.54296875" style="1" customWidth="1"/>
    <col min="12031" max="12031" width="12.453125" style="1" customWidth="1"/>
    <col min="12032" max="12032" width="12.54296875" style="1" customWidth="1"/>
    <col min="12033" max="12033" width="11.54296875" style="1" customWidth="1"/>
    <col min="12034" max="12034" width="12.453125" style="1" customWidth="1"/>
    <col min="12035" max="12036" width="12.54296875" style="1" customWidth="1"/>
    <col min="12037" max="12279" width="9.1796875" style="1"/>
    <col min="12280" max="12280" width="13.1796875" style="1" customWidth="1"/>
    <col min="12281" max="12281" width="19.7265625" style="1" customWidth="1"/>
    <col min="12282" max="12282" width="19.1796875" style="1" customWidth="1"/>
    <col min="12283" max="12283" width="11.54296875" style="1" customWidth="1"/>
    <col min="12284" max="12284" width="12.453125" style="1" customWidth="1"/>
    <col min="12285" max="12285" width="12.54296875" style="1" customWidth="1"/>
    <col min="12286" max="12286" width="11.54296875" style="1" customWidth="1"/>
    <col min="12287" max="12287" width="12.453125" style="1" customWidth="1"/>
    <col min="12288" max="12288" width="12.54296875" style="1" customWidth="1"/>
    <col min="12289" max="12289" width="11.54296875" style="1" customWidth="1"/>
    <col min="12290" max="12290" width="12.453125" style="1" customWidth="1"/>
    <col min="12291" max="12292" width="12.54296875" style="1" customWidth="1"/>
    <col min="12293" max="12535" width="9.1796875" style="1"/>
    <col min="12536" max="12536" width="13.1796875" style="1" customWidth="1"/>
    <col min="12537" max="12537" width="19.7265625" style="1" customWidth="1"/>
    <col min="12538" max="12538" width="19.1796875" style="1" customWidth="1"/>
    <col min="12539" max="12539" width="11.54296875" style="1" customWidth="1"/>
    <col min="12540" max="12540" width="12.453125" style="1" customWidth="1"/>
    <col min="12541" max="12541" width="12.54296875" style="1" customWidth="1"/>
    <col min="12542" max="12542" width="11.54296875" style="1" customWidth="1"/>
    <col min="12543" max="12543" width="12.453125" style="1" customWidth="1"/>
    <col min="12544" max="12544" width="12.54296875" style="1" customWidth="1"/>
    <col min="12545" max="12545" width="11.54296875" style="1" customWidth="1"/>
    <col min="12546" max="12546" width="12.453125" style="1" customWidth="1"/>
    <col min="12547" max="12548" width="12.54296875" style="1" customWidth="1"/>
    <col min="12549" max="12791" width="9.1796875" style="1"/>
    <col min="12792" max="12792" width="13.1796875" style="1" customWidth="1"/>
    <col min="12793" max="12793" width="19.7265625" style="1" customWidth="1"/>
    <col min="12794" max="12794" width="19.1796875" style="1" customWidth="1"/>
    <col min="12795" max="12795" width="11.54296875" style="1" customWidth="1"/>
    <col min="12796" max="12796" width="12.453125" style="1" customWidth="1"/>
    <col min="12797" max="12797" width="12.54296875" style="1" customWidth="1"/>
    <col min="12798" max="12798" width="11.54296875" style="1" customWidth="1"/>
    <col min="12799" max="12799" width="12.453125" style="1" customWidth="1"/>
    <col min="12800" max="12800" width="12.54296875" style="1" customWidth="1"/>
    <col min="12801" max="12801" width="11.54296875" style="1" customWidth="1"/>
    <col min="12802" max="12802" width="12.453125" style="1" customWidth="1"/>
    <col min="12803" max="12804" width="12.54296875" style="1" customWidth="1"/>
    <col min="12805" max="13047" width="9.1796875" style="1"/>
    <col min="13048" max="13048" width="13.1796875" style="1" customWidth="1"/>
    <col min="13049" max="13049" width="19.7265625" style="1" customWidth="1"/>
    <col min="13050" max="13050" width="19.1796875" style="1" customWidth="1"/>
    <col min="13051" max="13051" width="11.54296875" style="1" customWidth="1"/>
    <col min="13052" max="13052" width="12.453125" style="1" customWidth="1"/>
    <col min="13053" max="13053" width="12.54296875" style="1" customWidth="1"/>
    <col min="13054" max="13054" width="11.54296875" style="1" customWidth="1"/>
    <col min="13055" max="13055" width="12.453125" style="1" customWidth="1"/>
    <col min="13056" max="13056" width="12.54296875" style="1" customWidth="1"/>
    <col min="13057" max="13057" width="11.54296875" style="1" customWidth="1"/>
    <col min="13058" max="13058" width="12.453125" style="1" customWidth="1"/>
    <col min="13059" max="13060" width="12.54296875" style="1" customWidth="1"/>
    <col min="13061" max="13303" width="9.1796875" style="1"/>
    <col min="13304" max="13304" width="13.1796875" style="1" customWidth="1"/>
    <col min="13305" max="13305" width="19.7265625" style="1" customWidth="1"/>
    <col min="13306" max="13306" width="19.1796875" style="1" customWidth="1"/>
    <col min="13307" max="13307" width="11.54296875" style="1" customWidth="1"/>
    <col min="13308" max="13308" width="12.453125" style="1" customWidth="1"/>
    <col min="13309" max="13309" width="12.54296875" style="1" customWidth="1"/>
    <col min="13310" max="13310" width="11.54296875" style="1" customWidth="1"/>
    <col min="13311" max="13311" width="12.453125" style="1" customWidth="1"/>
    <col min="13312" max="13312" width="12.54296875" style="1" customWidth="1"/>
    <col min="13313" max="13313" width="11.54296875" style="1" customWidth="1"/>
    <col min="13314" max="13314" width="12.453125" style="1" customWidth="1"/>
    <col min="13315" max="13316" width="12.54296875" style="1" customWidth="1"/>
    <col min="13317" max="13559" width="9.1796875" style="1"/>
    <col min="13560" max="13560" width="13.1796875" style="1" customWidth="1"/>
    <col min="13561" max="13561" width="19.7265625" style="1" customWidth="1"/>
    <col min="13562" max="13562" width="19.1796875" style="1" customWidth="1"/>
    <col min="13563" max="13563" width="11.54296875" style="1" customWidth="1"/>
    <col min="13564" max="13564" width="12.453125" style="1" customWidth="1"/>
    <col min="13565" max="13565" width="12.54296875" style="1" customWidth="1"/>
    <col min="13566" max="13566" width="11.54296875" style="1" customWidth="1"/>
    <col min="13567" max="13567" width="12.453125" style="1" customWidth="1"/>
    <col min="13568" max="13568" width="12.54296875" style="1" customWidth="1"/>
    <col min="13569" max="13569" width="11.54296875" style="1" customWidth="1"/>
    <col min="13570" max="13570" width="12.453125" style="1" customWidth="1"/>
    <col min="13571" max="13572" width="12.54296875" style="1" customWidth="1"/>
    <col min="13573" max="13815" width="9.1796875" style="1"/>
    <col min="13816" max="13816" width="13.1796875" style="1" customWidth="1"/>
    <col min="13817" max="13817" width="19.7265625" style="1" customWidth="1"/>
    <col min="13818" max="13818" width="19.1796875" style="1" customWidth="1"/>
    <col min="13819" max="13819" width="11.54296875" style="1" customWidth="1"/>
    <col min="13820" max="13820" width="12.453125" style="1" customWidth="1"/>
    <col min="13821" max="13821" width="12.54296875" style="1" customWidth="1"/>
    <col min="13822" max="13822" width="11.54296875" style="1" customWidth="1"/>
    <col min="13823" max="13823" width="12.453125" style="1" customWidth="1"/>
    <col min="13824" max="13824" width="12.54296875" style="1" customWidth="1"/>
    <col min="13825" max="13825" width="11.54296875" style="1" customWidth="1"/>
    <col min="13826" max="13826" width="12.453125" style="1" customWidth="1"/>
    <col min="13827" max="13828" width="12.54296875" style="1" customWidth="1"/>
    <col min="13829" max="14071" width="9.1796875" style="1"/>
    <col min="14072" max="14072" width="13.1796875" style="1" customWidth="1"/>
    <col min="14073" max="14073" width="19.7265625" style="1" customWidth="1"/>
    <col min="14074" max="14074" width="19.1796875" style="1" customWidth="1"/>
    <col min="14075" max="14075" width="11.54296875" style="1" customWidth="1"/>
    <col min="14076" max="14076" width="12.453125" style="1" customWidth="1"/>
    <col min="14077" max="14077" width="12.54296875" style="1" customWidth="1"/>
    <col min="14078" max="14078" width="11.54296875" style="1" customWidth="1"/>
    <col min="14079" max="14079" width="12.453125" style="1" customWidth="1"/>
    <col min="14080" max="14080" width="12.54296875" style="1" customWidth="1"/>
    <col min="14081" max="14081" width="11.54296875" style="1" customWidth="1"/>
    <col min="14082" max="14082" width="12.453125" style="1" customWidth="1"/>
    <col min="14083" max="14084" width="12.54296875" style="1" customWidth="1"/>
    <col min="14085" max="14327" width="9.1796875" style="1"/>
    <col min="14328" max="14328" width="13.1796875" style="1" customWidth="1"/>
    <col min="14329" max="14329" width="19.7265625" style="1" customWidth="1"/>
    <col min="14330" max="14330" width="19.1796875" style="1" customWidth="1"/>
    <col min="14331" max="14331" width="11.54296875" style="1" customWidth="1"/>
    <col min="14332" max="14332" width="12.453125" style="1" customWidth="1"/>
    <col min="14333" max="14333" width="12.54296875" style="1" customWidth="1"/>
    <col min="14334" max="14334" width="11.54296875" style="1" customWidth="1"/>
    <col min="14335" max="14335" width="12.453125" style="1" customWidth="1"/>
    <col min="14336" max="14336" width="12.54296875" style="1" customWidth="1"/>
    <col min="14337" max="14337" width="11.54296875" style="1" customWidth="1"/>
    <col min="14338" max="14338" width="12.453125" style="1" customWidth="1"/>
    <col min="14339" max="14340" width="12.54296875" style="1" customWidth="1"/>
    <col min="14341" max="14583" width="9.1796875" style="1"/>
    <col min="14584" max="14584" width="13.1796875" style="1" customWidth="1"/>
    <col min="14585" max="14585" width="19.7265625" style="1" customWidth="1"/>
    <col min="14586" max="14586" width="19.1796875" style="1" customWidth="1"/>
    <col min="14587" max="14587" width="11.54296875" style="1" customWidth="1"/>
    <col min="14588" max="14588" width="12.453125" style="1" customWidth="1"/>
    <col min="14589" max="14589" width="12.54296875" style="1" customWidth="1"/>
    <col min="14590" max="14590" width="11.54296875" style="1" customWidth="1"/>
    <col min="14591" max="14591" width="12.453125" style="1" customWidth="1"/>
    <col min="14592" max="14592" width="12.54296875" style="1" customWidth="1"/>
    <col min="14593" max="14593" width="11.54296875" style="1" customWidth="1"/>
    <col min="14594" max="14594" width="12.453125" style="1" customWidth="1"/>
    <col min="14595" max="14596" width="12.54296875" style="1" customWidth="1"/>
    <col min="14597" max="14839" width="9.1796875" style="1"/>
    <col min="14840" max="14840" width="13.1796875" style="1" customWidth="1"/>
    <col min="14841" max="14841" width="19.7265625" style="1" customWidth="1"/>
    <col min="14842" max="14842" width="19.1796875" style="1" customWidth="1"/>
    <col min="14843" max="14843" width="11.54296875" style="1" customWidth="1"/>
    <col min="14844" max="14844" width="12.453125" style="1" customWidth="1"/>
    <col min="14845" max="14845" width="12.54296875" style="1" customWidth="1"/>
    <col min="14846" max="14846" width="11.54296875" style="1" customWidth="1"/>
    <col min="14847" max="14847" width="12.453125" style="1" customWidth="1"/>
    <col min="14848" max="14848" width="12.54296875" style="1" customWidth="1"/>
    <col min="14849" max="14849" width="11.54296875" style="1" customWidth="1"/>
    <col min="14850" max="14850" width="12.453125" style="1" customWidth="1"/>
    <col min="14851" max="14852" width="12.54296875" style="1" customWidth="1"/>
    <col min="14853" max="15095" width="9.1796875" style="1"/>
    <col min="15096" max="15096" width="13.1796875" style="1" customWidth="1"/>
    <col min="15097" max="15097" width="19.7265625" style="1" customWidth="1"/>
    <col min="15098" max="15098" width="19.1796875" style="1" customWidth="1"/>
    <col min="15099" max="15099" width="11.54296875" style="1" customWidth="1"/>
    <col min="15100" max="15100" width="12.453125" style="1" customWidth="1"/>
    <col min="15101" max="15101" width="12.54296875" style="1" customWidth="1"/>
    <col min="15102" max="15102" width="11.54296875" style="1" customWidth="1"/>
    <col min="15103" max="15103" width="12.453125" style="1" customWidth="1"/>
    <col min="15104" max="15104" width="12.54296875" style="1" customWidth="1"/>
    <col min="15105" max="15105" width="11.54296875" style="1" customWidth="1"/>
    <col min="15106" max="15106" width="12.453125" style="1" customWidth="1"/>
    <col min="15107" max="15108" width="12.54296875" style="1" customWidth="1"/>
    <col min="15109" max="15351" width="9.1796875" style="1"/>
    <col min="15352" max="15352" width="13.1796875" style="1" customWidth="1"/>
    <col min="15353" max="15353" width="19.7265625" style="1" customWidth="1"/>
    <col min="15354" max="15354" width="19.1796875" style="1" customWidth="1"/>
    <col min="15355" max="15355" width="11.54296875" style="1" customWidth="1"/>
    <col min="15356" max="15356" width="12.453125" style="1" customWidth="1"/>
    <col min="15357" max="15357" width="12.54296875" style="1" customWidth="1"/>
    <col min="15358" max="15358" width="11.54296875" style="1" customWidth="1"/>
    <col min="15359" max="15359" width="12.453125" style="1" customWidth="1"/>
    <col min="15360" max="15360" width="12.54296875" style="1" customWidth="1"/>
    <col min="15361" max="15361" width="11.54296875" style="1" customWidth="1"/>
    <col min="15362" max="15362" width="12.453125" style="1" customWidth="1"/>
    <col min="15363" max="15364" width="12.54296875" style="1" customWidth="1"/>
    <col min="15365" max="15607" width="9.1796875" style="1"/>
    <col min="15608" max="15608" width="13.1796875" style="1" customWidth="1"/>
    <col min="15609" max="15609" width="19.7265625" style="1" customWidth="1"/>
    <col min="15610" max="15610" width="19.1796875" style="1" customWidth="1"/>
    <col min="15611" max="15611" width="11.54296875" style="1" customWidth="1"/>
    <col min="15612" max="15612" width="12.453125" style="1" customWidth="1"/>
    <col min="15613" max="15613" width="12.54296875" style="1" customWidth="1"/>
    <col min="15614" max="15614" width="11.54296875" style="1" customWidth="1"/>
    <col min="15615" max="15615" width="12.453125" style="1" customWidth="1"/>
    <col min="15616" max="15616" width="12.54296875" style="1" customWidth="1"/>
    <col min="15617" max="15617" width="11.54296875" style="1" customWidth="1"/>
    <col min="15618" max="15618" width="12.453125" style="1" customWidth="1"/>
    <col min="15619" max="15620" width="12.54296875" style="1" customWidth="1"/>
    <col min="15621" max="15863" width="9.1796875" style="1"/>
    <col min="15864" max="15864" width="13.1796875" style="1" customWidth="1"/>
    <col min="15865" max="15865" width="19.7265625" style="1" customWidth="1"/>
    <col min="15866" max="15866" width="19.1796875" style="1" customWidth="1"/>
    <col min="15867" max="15867" width="11.54296875" style="1" customWidth="1"/>
    <col min="15868" max="15868" width="12.453125" style="1" customWidth="1"/>
    <col min="15869" max="15869" width="12.54296875" style="1" customWidth="1"/>
    <col min="15870" max="15870" width="11.54296875" style="1" customWidth="1"/>
    <col min="15871" max="15871" width="12.453125" style="1" customWidth="1"/>
    <col min="15872" max="15872" width="12.54296875" style="1" customWidth="1"/>
    <col min="15873" max="15873" width="11.54296875" style="1" customWidth="1"/>
    <col min="15874" max="15874" width="12.453125" style="1" customWidth="1"/>
    <col min="15875" max="15876" width="12.54296875" style="1" customWidth="1"/>
    <col min="15877" max="16119" width="9.1796875" style="1"/>
    <col min="16120" max="16120" width="13.1796875" style="1" customWidth="1"/>
    <col min="16121" max="16121" width="19.7265625" style="1" customWidth="1"/>
    <col min="16122" max="16122" width="19.1796875" style="1" customWidth="1"/>
    <col min="16123" max="16123" width="11.54296875" style="1" customWidth="1"/>
    <col min="16124" max="16124" width="12.453125" style="1" customWidth="1"/>
    <col min="16125" max="16125" width="12.54296875" style="1" customWidth="1"/>
    <col min="16126" max="16126" width="11.54296875" style="1" customWidth="1"/>
    <col min="16127" max="16127" width="12.453125" style="1" customWidth="1"/>
    <col min="16128" max="16128" width="12.54296875" style="1" customWidth="1"/>
    <col min="16129" max="16129" width="11.54296875" style="1" customWidth="1"/>
    <col min="16130" max="16130" width="12.453125" style="1" customWidth="1"/>
    <col min="16131" max="16132" width="12.54296875" style="1" customWidth="1"/>
    <col min="16133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63</v>
      </c>
    </row>
    <row r="5" spans="1:4">
      <c r="A5" s="1" t="s">
        <v>23</v>
      </c>
      <c r="B5" s="1" t="s">
        <v>56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101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54" t="s">
        <v>35</v>
      </c>
      <c r="B13" s="62" t="s">
        <v>36</v>
      </c>
      <c r="C13" s="55" t="s">
        <v>37</v>
      </c>
      <c r="D13" s="42"/>
    </row>
    <row r="14" spans="1:4">
      <c r="A14" s="33"/>
      <c r="B14" s="46"/>
      <c r="C14" s="30"/>
      <c r="D14" s="59"/>
    </row>
    <row r="15" spans="1:4">
      <c r="A15" s="45" t="s">
        <v>44</v>
      </c>
      <c r="B15" s="64" t="s">
        <v>64</v>
      </c>
      <c r="C15" s="54" t="s">
        <v>38</v>
      </c>
      <c r="D15" s="48"/>
    </row>
    <row r="16" spans="1:4">
      <c r="A16" s="53" t="s">
        <v>45</v>
      </c>
      <c r="B16" s="56" t="s">
        <v>64</v>
      </c>
      <c r="C16" s="33" t="s">
        <v>39</v>
      </c>
      <c r="D16" s="57">
        <f>+D15</f>
        <v>0</v>
      </c>
    </row>
    <row r="17" spans="1:4">
      <c r="A17" s="53" t="s">
        <v>44</v>
      </c>
      <c r="B17" s="56" t="s">
        <v>64</v>
      </c>
      <c r="C17" s="33" t="s">
        <v>40</v>
      </c>
      <c r="D17" s="57">
        <f>+D15+47</f>
        <v>47</v>
      </c>
    </row>
    <row r="18" spans="1:4">
      <c r="A18" s="53" t="s">
        <v>44</v>
      </c>
      <c r="B18" s="56" t="s">
        <v>64</v>
      </c>
      <c r="C18" s="33" t="s">
        <v>41</v>
      </c>
      <c r="D18" s="57">
        <f>+D15+25</f>
        <v>25</v>
      </c>
    </row>
    <row r="19" spans="1:4">
      <c r="A19" s="53" t="s">
        <v>44</v>
      </c>
      <c r="B19" s="56" t="s">
        <v>64</v>
      </c>
      <c r="C19" s="33" t="s">
        <v>42</v>
      </c>
      <c r="D19" s="57">
        <f>+D15+11</f>
        <v>11</v>
      </c>
    </row>
    <row r="20" spans="1:4">
      <c r="A20" s="45" t="s">
        <v>44</v>
      </c>
      <c r="B20" s="58" t="s">
        <v>65</v>
      </c>
      <c r="C20" s="54" t="s">
        <v>38</v>
      </c>
      <c r="D20" s="48">
        <v>120</v>
      </c>
    </row>
    <row r="21" spans="1:4">
      <c r="A21" s="53" t="s">
        <v>45</v>
      </c>
      <c r="B21" s="56" t="s">
        <v>65</v>
      </c>
      <c r="C21" s="33" t="s">
        <v>39</v>
      </c>
      <c r="D21" s="57">
        <f>+D20</f>
        <v>120</v>
      </c>
    </row>
    <row r="22" spans="1:4">
      <c r="A22" s="53" t="s">
        <v>44</v>
      </c>
      <c r="B22" s="56" t="s">
        <v>65</v>
      </c>
      <c r="C22" s="33" t="s">
        <v>40</v>
      </c>
      <c r="D22" s="57">
        <f>+D20+47</f>
        <v>167</v>
      </c>
    </row>
    <row r="23" spans="1:4">
      <c r="A23" s="53" t="s">
        <v>44</v>
      </c>
      <c r="B23" s="56" t="s">
        <v>65</v>
      </c>
      <c r="C23" s="33" t="s">
        <v>41</v>
      </c>
      <c r="D23" s="57">
        <f>+D20+47</f>
        <v>167</v>
      </c>
    </row>
    <row r="24" spans="1:4">
      <c r="A24" s="53" t="s">
        <v>44</v>
      </c>
      <c r="B24" s="56" t="s">
        <v>65</v>
      </c>
      <c r="C24" s="33" t="s">
        <v>42</v>
      </c>
      <c r="D24" s="57">
        <f>+D20+16</f>
        <v>136</v>
      </c>
    </row>
    <row r="25" spans="1:4">
      <c r="A25" s="45" t="s">
        <v>44</v>
      </c>
      <c r="B25" s="58" t="s">
        <v>57</v>
      </c>
      <c r="C25" s="54" t="s">
        <v>38</v>
      </c>
      <c r="D25" s="48">
        <v>156</v>
      </c>
    </row>
    <row r="26" spans="1:4">
      <c r="A26" s="53" t="s">
        <v>45</v>
      </c>
      <c r="B26" s="56" t="s">
        <v>57</v>
      </c>
      <c r="C26" s="33" t="s">
        <v>39</v>
      </c>
      <c r="D26" s="57">
        <f>+D25</f>
        <v>156</v>
      </c>
    </row>
    <row r="27" spans="1:4">
      <c r="A27" s="53" t="s">
        <v>44</v>
      </c>
      <c r="B27" s="56" t="s">
        <v>57</v>
      </c>
      <c r="C27" s="33" t="s">
        <v>40</v>
      </c>
      <c r="D27" s="57">
        <f>+D25+47</f>
        <v>203</v>
      </c>
    </row>
    <row r="28" spans="1:4">
      <c r="A28" s="53" t="s">
        <v>44</v>
      </c>
      <c r="B28" s="56" t="s">
        <v>57</v>
      </c>
      <c r="C28" s="33" t="s">
        <v>41</v>
      </c>
      <c r="D28" s="57">
        <f>+D25+47</f>
        <v>203</v>
      </c>
    </row>
    <row r="29" spans="1:4">
      <c r="A29" s="53" t="s">
        <v>44</v>
      </c>
      <c r="B29" s="56" t="s">
        <v>57</v>
      </c>
      <c r="C29" s="33" t="s">
        <v>42</v>
      </c>
      <c r="D29" s="57">
        <f>+D25+16</f>
        <v>172</v>
      </c>
    </row>
    <row r="30" spans="1:4">
      <c r="A30" s="45" t="s">
        <v>44</v>
      </c>
      <c r="B30" s="58" t="s">
        <v>66</v>
      </c>
      <c r="C30" s="54" t="s">
        <v>38</v>
      </c>
      <c r="D30" s="48">
        <v>164</v>
      </c>
    </row>
    <row r="31" spans="1:4">
      <c r="A31" s="53" t="s">
        <v>45</v>
      </c>
      <c r="B31" s="56" t="s">
        <v>66</v>
      </c>
      <c r="C31" s="33" t="s">
        <v>39</v>
      </c>
      <c r="D31" s="57">
        <f>+D30</f>
        <v>164</v>
      </c>
    </row>
    <row r="32" spans="1:4">
      <c r="A32" s="53" t="s">
        <v>44</v>
      </c>
      <c r="B32" s="56" t="s">
        <v>66</v>
      </c>
      <c r="C32" s="33" t="s">
        <v>40</v>
      </c>
      <c r="D32" s="57">
        <f>+D30+47</f>
        <v>211</v>
      </c>
    </row>
    <row r="33" spans="1:4">
      <c r="A33" s="53" t="s">
        <v>44</v>
      </c>
      <c r="B33" s="56" t="s">
        <v>66</v>
      </c>
      <c r="C33" s="33" t="s">
        <v>41</v>
      </c>
      <c r="D33" s="57">
        <f>+D30+47</f>
        <v>211</v>
      </c>
    </row>
    <row r="34" spans="1:4">
      <c r="A34" s="53" t="s">
        <v>44</v>
      </c>
      <c r="B34" s="56" t="s">
        <v>66</v>
      </c>
      <c r="C34" s="33" t="s">
        <v>42</v>
      </c>
      <c r="D34" s="57">
        <f>+D30+16</f>
        <v>180</v>
      </c>
    </row>
    <row r="35" spans="1:4">
      <c r="A35" s="45" t="s">
        <v>49</v>
      </c>
      <c r="B35" s="58" t="s">
        <v>67</v>
      </c>
      <c r="C35" s="54" t="s">
        <v>38</v>
      </c>
      <c r="D35" s="48">
        <v>183</v>
      </c>
    </row>
    <row r="36" spans="1:4">
      <c r="A36" s="53" t="s">
        <v>49</v>
      </c>
      <c r="B36" s="56" t="s">
        <v>67</v>
      </c>
      <c r="C36" s="33" t="s">
        <v>39</v>
      </c>
      <c r="D36" s="57">
        <f>+D35</f>
        <v>183</v>
      </c>
    </row>
    <row r="37" spans="1:4">
      <c r="A37" s="53" t="s">
        <v>49</v>
      </c>
      <c r="B37" s="56" t="s">
        <v>67</v>
      </c>
      <c r="C37" s="33" t="s">
        <v>40</v>
      </c>
      <c r="D37" s="57">
        <f>+D35+47</f>
        <v>230</v>
      </c>
    </row>
    <row r="38" spans="1:4">
      <c r="A38" s="53" t="s">
        <v>49</v>
      </c>
      <c r="B38" s="56" t="s">
        <v>67</v>
      </c>
      <c r="C38" s="33" t="s">
        <v>41</v>
      </c>
      <c r="D38" s="57">
        <f>+D35+47</f>
        <v>230</v>
      </c>
    </row>
    <row r="39" spans="1:4">
      <c r="A39" s="53" t="s">
        <v>49</v>
      </c>
      <c r="B39" s="56" t="s">
        <v>67</v>
      </c>
      <c r="C39" s="33" t="s">
        <v>42</v>
      </c>
      <c r="D39" s="57">
        <f>+D35+16</f>
        <v>199</v>
      </c>
    </row>
    <row r="40" spans="1:4">
      <c r="A40" s="54" t="s">
        <v>49</v>
      </c>
      <c r="B40" s="54" t="s">
        <v>58</v>
      </c>
      <c r="C40" s="54" t="s">
        <v>38</v>
      </c>
      <c r="D40" s="48">
        <v>199</v>
      </c>
    </row>
    <row r="41" spans="1:4">
      <c r="A41" s="33" t="s">
        <v>49</v>
      </c>
      <c r="B41" s="33" t="s">
        <v>68</v>
      </c>
      <c r="C41" s="33" t="s">
        <v>39</v>
      </c>
      <c r="D41" s="57">
        <f>+D40</f>
        <v>199</v>
      </c>
    </row>
    <row r="42" spans="1:4">
      <c r="A42" s="33" t="s">
        <v>49</v>
      </c>
      <c r="B42" s="33" t="s">
        <v>68</v>
      </c>
      <c r="C42" s="33" t="s">
        <v>40</v>
      </c>
      <c r="D42" s="57">
        <f>+D40+47</f>
        <v>246</v>
      </c>
    </row>
    <row r="43" spans="1:4">
      <c r="A43" s="33" t="s">
        <v>49</v>
      </c>
      <c r="B43" s="33" t="s">
        <v>68</v>
      </c>
      <c r="C43" s="33" t="s">
        <v>41</v>
      </c>
      <c r="D43" s="57">
        <f>+D40+47</f>
        <v>246</v>
      </c>
    </row>
    <row r="44" spans="1:4">
      <c r="A44" s="37" t="s">
        <v>49</v>
      </c>
      <c r="B44" s="37" t="s">
        <v>68</v>
      </c>
      <c r="C44" s="37" t="s">
        <v>42</v>
      </c>
      <c r="D44" s="47">
        <f>+D40+16</f>
        <v>215</v>
      </c>
    </row>
    <row r="46" spans="1:4">
      <c r="A46" s="60"/>
      <c r="B46" s="35"/>
      <c r="C46" s="35"/>
      <c r="D46" s="50"/>
    </row>
    <row r="47" spans="1:4">
      <c r="A47" s="35" t="s">
        <v>106</v>
      </c>
      <c r="B47" s="35"/>
      <c r="C47" s="35"/>
      <c r="D47" s="50"/>
    </row>
    <row r="48" spans="1:4">
      <c r="A48" s="35" t="s">
        <v>107</v>
      </c>
      <c r="B48" s="35"/>
      <c r="C48" s="35"/>
      <c r="D48" s="50"/>
    </row>
    <row r="49" spans="1:4">
      <c r="A49" s="35" t="s">
        <v>59</v>
      </c>
      <c r="B49" s="35"/>
      <c r="C49" s="35"/>
      <c r="D49" s="50"/>
    </row>
    <row r="50" spans="1:4">
      <c r="A50" s="35" t="s">
        <v>52</v>
      </c>
      <c r="B50" s="35"/>
      <c r="C50" s="35"/>
      <c r="D50" s="50"/>
    </row>
    <row r="52" spans="1:4" ht="14.5">
      <c r="A52" s="29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E20" sqref="E20"/>
    </sheetView>
  </sheetViews>
  <sheetFormatPr defaultRowHeight="12.5"/>
  <cols>
    <col min="1" max="1" width="16.453125" style="1" customWidth="1"/>
    <col min="2" max="2" width="24.26953125" style="1" customWidth="1"/>
    <col min="3" max="3" width="20.26953125" style="1" customWidth="1"/>
    <col min="4" max="7" width="10.1796875" style="1" customWidth="1"/>
    <col min="8" max="253" width="9.1796875" style="1"/>
    <col min="254" max="254" width="13.1796875" style="1" customWidth="1"/>
    <col min="255" max="255" width="24.26953125" style="1" customWidth="1"/>
    <col min="256" max="256" width="20.26953125" style="1" customWidth="1"/>
    <col min="257" max="257" width="10.81640625" style="1" customWidth="1"/>
    <col min="258" max="258" width="11.7265625" style="1" customWidth="1"/>
    <col min="259" max="259" width="12.7265625" style="1" customWidth="1"/>
    <col min="260" max="260" width="11.453125" style="1" customWidth="1"/>
    <col min="261" max="509" width="9.1796875" style="1"/>
    <col min="510" max="510" width="13.1796875" style="1" customWidth="1"/>
    <col min="511" max="511" width="24.26953125" style="1" customWidth="1"/>
    <col min="512" max="512" width="20.26953125" style="1" customWidth="1"/>
    <col min="513" max="513" width="10.81640625" style="1" customWidth="1"/>
    <col min="514" max="514" width="11.7265625" style="1" customWidth="1"/>
    <col min="515" max="515" width="12.7265625" style="1" customWidth="1"/>
    <col min="516" max="516" width="11.453125" style="1" customWidth="1"/>
    <col min="517" max="765" width="9.1796875" style="1"/>
    <col min="766" max="766" width="13.1796875" style="1" customWidth="1"/>
    <col min="767" max="767" width="24.26953125" style="1" customWidth="1"/>
    <col min="768" max="768" width="20.26953125" style="1" customWidth="1"/>
    <col min="769" max="769" width="10.81640625" style="1" customWidth="1"/>
    <col min="770" max="770" width="11.7265625" style="1" customWidth="1"/>
    <col min="771" max="771" width="12.7265625" style="1" customWidth="1"/>
    <col min="772" max="772" width="11.453125" style="1" customWidth="1"/>
    <col min="773" max="1021" width="9.1796875" style="1"/>
    <col min="1022" max="1022" width="13.1796875" style="1" customWidth="1"/>
    <col min="1023" max="1023" width="24.26953125" style="1" customWidth="1"/>
    <col min="1024" max="1024" width="20.26953125" style="1" customWidth="1"/>
    <col min="1025" max="1025" width="10.81640625" style="1" customWidth="1"/>
    <col min="1026" max="1026" width="11.7265625" style="1" customWidth="1"/>
    <col min="1027" max="1027" width="12.7265625" style="1" customWidth="1"/>
    <col min="1028" max="1028" width="11.453125" style="1" customWidth="1"/>
    <col min="1029" max="1277" width="9.1796875" style="1"/>
    <col min="1278" max="1278" width="13.1796875" style="1" customWidth="1"/>
    <col min="1279" max="1279" width="24.26953125" style="1" customWidth="1"/>
    <col min="1280" max="1280" width="20.26953125" style="1" customWidth="1"/>
    <col min="1281" max="1281" width="10.81640625" style="1" customWidth="1"/>
    <col min="1282" max="1282" width="11.7265625" style="1" customWidth="1"/>
    <col min="1283" max="1283" width="12.7265625" style="1" customWidth="1"/>
    <col min="1284" max="1284" width="11.453125" style="1" customWidth="1"/>
    <col min="1285" max="1533" width="9.1796875" style="1"/>
    <col min="1534" max="1534" width="13.1796875" style="1" customWidth="1"/>
    <col min="1535" max="1535" width="24.26953125" style="1" customWidth="1"/>
    <col min="1536" max="1536" width="20.26953125" style="1" customWidth="1"/>
    <col min="1537" max="1537" width="10.81640625" style="1" customWidth="1"/>
    <col min="1538" max="1538" width="11.7265625" style="1" customWidth="1"/>
    <col min="1539" max="1539" width="12.7265625" style="1" customWidth="1"/>
    <col min="1540" max="1540" width="11.453125" style="1" customWidth="1"/>
    <col min="1541" max="1789" width="9.1796875" style="1"/>
    <col min="1790" max="1790" width="13.1796875" style="1" customWidth="1"/>
    <col min="1791" max="1791" width="24.26953125" style="1" customWidth="1"/>
    <col min="1792" max="1792" width="20.26953125" style="1" customWidth="1"/>
    <col min="1793" max="1793" width="10.81640625" style="1" customWidth="1"/>
    <col min="1794" max="1794" width="11.7265625" style="1" customWidth="1"/>
    <col min="1795" max="1795" width="12.7265625" style="1" customWidth="1"/>
    <col min="1796" max="1796" width="11.453125" style="1" customWidth="1"/>
    <col min="1797" max="2045" width="9.1796875" style="1"/>
    <col min="2046" max="2046" width="13.1796875" style="1" customWidth="1"/>
    <col min="2047" max="2047" width="24.26953125" style="1" customWidth="1"/>
    <col min="2048" max="2048" width="20.26953125" style="1" customWidth="1"/>
    <col min="2049" max="2049" width="10.81640625" style="1" customWidth="1"/>
    <col min="2050" max="2050" width="11.7265625" style="1" customWidth="1"/>
    <col min="2051" max="2051" width="12.7265625" style="1" customWidth="1"/>
    <col min="2052" max="2052" width="11.453125" style="1" customWidth="1"/>
    <col min="2053" max="2301" width="9.1796875" style="1"/>
    <col min="2302" max="2302" width="13.1796875" style="1" customWidth="1"/>
    <col min="2303" max="2303" width="24.26953125" style="1" customWidth="1"/>
    <col min="2304" max="2304" width="20.26953125" style="1" customWidth="1"/>
    <col min="2305" max="2305" width="10.81640625" style="1" customWidth="1"/>
    <col min="2306" max="2306" width="11.7265625" style="1" customWidth="1"/>
    <col min="2307" max="2307" width="12.7265625" style="1" customWidth="1"/>
    <col min="2308" max="2308" width="11.453125" style="1" customWidth="1"/>
    <col min="2309" max="2557" width="9.1796875" style="1"/>
    <col min="2558" max="2558" width="13.1796875" style="1" customWidth="1"/>
    <col min="2559" max="2559" width="24.26953125" style="1" customWidth="1"/>
    <col min="2560" max="2560" width="20.26953125" style="1" customWidth="1"/>
    <col min="2561" max="2561" width="10.81640625" style="1" customWidth="1"/>
    <col min="2562" max="2562" width="11.7265625" style="1" customWidth="1"/>
    <col min="2563" max="2563" width="12.7265625" style="1" customWidth="1"/>
    <col min="2564" max="2564" width="11.453125" style="1" customWidth="1"/>
    <col min="2565" max="2813" width="9.1796875" style="1"/>
    <col min="2814" max="2814" width="13.1796875" style="1" customWidth="1"/>
    <col min="2815" max="2815" width="24.26953125" style="1" customWidth="1"/>
    <col min="2816" max="2816" width="20.26953125" style="1" customWidth="1"/>
    <col min="2817" max="2817" width="10.81640625" style="1" customWidth="1"/>
    <col min="2818" max="2818" width="11.7265625" style="1" customWidth="1"/>
    <col min="2819" max="2819" width="12.7265625" style="1" customWidth="1"/>
    <col min="2820" max="2820" width="11.453125" style="1" customWidth="1"/>
    <col min="2821" max="3069" width="9.1796875" style="1"/>
    <col min="3070" max="3070" width="13.1796875" style="1" customWidth="1"/>
    <col min="3071" max="3071" width="24.26953125" style="1" customWidth="1"/>
    <col min="3072" max="3072" width="20.26953125" style="1" customWidth="1"/>
    <col min="3073" max="3073" width="10.81640625" style="1" customWidth="1"/>
    <col min="3074" max="3074" width="11.7265625" style="1" customWidth="1"/>
    <col min="3075" max="3075" width="12.7265625" style="1" customWidth="1"/>
    <col min="3076" max="3076" width="11.453125" style="1" customWidth="1"/>
    <col min="3077" max="3325" width="9.1796875" style="1"/>
    <col min="3326" max="3326" width="13.1796875" style="1" customWidth="1"/>
    <col min="3327" max="3327" width="24.26953125" style="1" customWidth="1"/>
    <col min="3328" max="3328" width="20.26953125" style="1" customWidth="1"/>
    <col min="3329" max="3329" width="10.81640625" style="1" customWidth="1"/>
    <col min="3330" max="3330" width="11.7265625" style="1" customWidth="1"/>
    <col min="3331" max="3331" width="12.7265625" style="1" customWidth="1"/>
    <col min="3332" max="3332" width="11.453125" style="1" customWidth="1"/>
    <col min="3333" max="3581" width="9.1796875" style="1"/>
    <col min="3582" max="3582" width="13.1796875" style="1" customWidth="1"/>
    <col min="3583" max="3583" width="24.26953125" style="1" customWidth="1"/>
    <col min="3584" max="3584" width="20.26953125" style="1" customWidth="1"/>
    <col min="3585" max="3585" width="10.81640625" style="1" customWidth="1"/>
    <col min="3586" max="3586" width="11.7265625" style="1" customWidth="1"/>
    <col min="3587" max="3587" width="12.7265625" style="1" customWidth="1"/>
    <col min="3588" max="3588" width="11.453125" style="1" customWidth="1"/>
    <col min="3589" max="3837" width="9.1796875" style="1"/>
    <col min="3838" max="3838" width="13.1796875" style="1" customWidth="1"/>
    <col min="3839" max="3839" width="24.26953125" style="1" customWidth="1"/>
    <col min="3840" max="3840" width="20.26953125" style="1" customWidth="1"/>
    <col min="3841" max="3841" width="10.81640625" style="1" customWidth="1"/>
    <col min="3842" max="3842" width="11.7265625" style="1" customWidth="1"/>
    <col min="3843" max="3843" width="12.7265625" style="1" customWidth="1"/>
    <col min="3844" max="3844" width="11.453125" style="1" customWidth="1"/>
    <col min="3845" max="4093" width="9.1796875" style="1"/>
    <col min="4094" max="4094" width="13.1796875" style="1" customWidth="1"/>
    <col min="4095" max="4095" width="24.26953125" style="1" customWidth="1"/>
    <col min="4096" max="4096" width="20.26953125" style="1" customWidth="1"/>
    <col min="4097" max="4097" width="10.81640625" style="1" customWidth="1"/>
    <col min="4098" max="4098" width="11.7265625" style="1" customWidth="1"/>
    <col min="4099" max="4099" width="12.7265625" style="1" customWidth="1"/>
    <col min="4100" max="4100" width="11.453125" style="1" customWidth="1"/>
    <col min="4101" max="4349" width="9.1796875" style="1"/>
    <col min="4350" max="4350" width="13.1796875" style="1" customWidth="1"/>
    <col min="4351" max="4351" width="24.26953125" style="1" customWidth="1"/>
    <col min="4352" max="4352" width="20.26953125" style="1" customWidth="1"/>
    <col min="4353" max="4353" width="10.81640625" style="1" customWidth="1"/>
    <col min="4354" max="4354" width="11.7265625" style="1" customWidth="1"/>
    <col min="4355" max="4355" width="12.7265625" style="1" customWidth="1"/>
    <col min="4356" max="4356" width="11.453125" style="1" customWidth="1"/>
    <col min="4357" max="4605" width="9.1796875" style="1"/>
    <col min="4606" max="4606" width="13.1796875" style="1" customWidth="1"/>
    <col min="4607" max="4607" width="24.26953125" style="1" customWidth="1"/>
    <col min="4608" max="4608" width="20.26953125" style="1" customWidth="1"/>
    <col min="4609" max="4609" width="10.81640625" style="1" customWidth="1"/>
    <col min="4610" max="4610" width="11.7265625" style="1" customWidth="1"/>
    <col min="4611" max="4611" width="12.7265625" style="1" customWidth="1"/>
    <col min="4612" max="4612" width="11.453125" style="1" customWidth="1"/>
    <col min="4613" max="4861" width="9.1796875" style="1"/>
    <col min="4862" max="4862" width="13.1796875" style="1" customWidth="1"/>
    <col min="4863" max="4863" width="24.26953125" style="1" customWidth="1"/>
    <col min="4864" max="4864" width="20.26953125" style="1" customWidth="1"/>
    <col min="4865" max="4865" width="10.81640625" style="1" customWidth="1"/>
    <col min="4866" max="4866" width="11.7265625" style="1" customWidth="1"/>
    <col min="4867" max="4867" width="12.7265625" style="1" customWidth="1"/>
    <col min="4868" max="4868" width="11.453125" style="1" customWidth="1"/>
    <col min="4869" max="5117" width="9.1796875" style="1"/>
    <col min="5118" max="5118" width="13.1796875" style="1" customWidth="1"/>
    <col min="5119" max="5119" width="24.26953125" style="1" customWidth="1"/>
    <col min="5120" max="5120" width="20.26953125" style="1" customWidth="1"/>
    <col min="5121" max="5121" width="10.81640625" style="1" customWidth="1"/>
    <col min="5122" max="5122" width="11.7265625" style="1" customWidth="1"/>
    <col min="5123" max="5123" width="12.7265625" style="1" customWidth="1"/>
    <col min="5124" max="5124" width="11.453125" style="1" customWidth="1"/>
    <col min="5125" max="5373" width="9.1796875" style="1"/>
    <col min="5374" max="5374" width="13.1796875" style="1" customWidth="1"/>
    <col min="5375" max="5375" width="24.26953125" style="1" customWidth="1"/>
    <col min="5376" max="5376" width="20.26953125" style="1" customWidth="1"/>
    <col min="5377" max="5377" width="10.81640625" style="1" customWidth="1"/>
    <col min="5378" max="5378" width="11.7265625" style="1" customWidth="1"/>
    <col min="5379" max="5379" width="12.7265625" style="1" customWidth="1"/>
    <col min="5380" max="5380" width="11.453125" style="1" customWidth="1"/>
    <col min="5381" max="5629" width="9.1796875" style="1"/>
    <col min="5630" max="5630" width="13.1796875" style="1" customWidth="1"/>
    <col min="5631" max="5631" width="24.26953125" style="1" customWidth="1"/>
    <col min="5632" max="5632" width="20.26953125" style="1" customWidth="1"/>
    <col min="5633" max="5633" width="10.81640625" style="1" customWidth="1"/>
    <col min="5634" max="5634" width="11.7265625" style="1" customWidth="1"/>
    <col min="5635" max="5635" width="12.7265625" style="1" customWidth="1"/>
    <col min="5636" max="5636" width="11.453125" style="1" customWidth="1"/>
    <col min="5637" max="5885" width="9.1796875" style="1"/>
    <col min="5886" max="5886" width="13.1796875" style="1" customWidth="1"/>
    <col min="5887" max="5887" width="24.26953125" style="1" customWidth="1"/>
    <col min="5888" max="5888" width="20.26953125" style="1" customWidth="1"/>
    <col min="5889" max="5889" width="10.81640625" style="1" customWidth="1"/>
    <col min="5890" max="5890" width="11.7265625" style="1" customWidth="1"/>
    <col min="5891" max="5891" width="12.7265625" style="1" customWidth="1"/>
    <col min="5892" max="5892" width="11.453125" style="1" customWidth="1"/>
    <col min="5893" max="6141" width="9.1796875" style="1"/>
    <col min="6142" max="6142" width="13.1796875" style="1" customWidth="1"/>
    <col min="6143" max="6143" width="24.26953125" style="1" customWidth="1"/>
    <col min="6144" max="6144" width="20.26953125" style="1" customWidth="1"/>
    <col min="6145" max="6145" width="10.81640625" style="1" customWidth="1"/>
    <col min="6146" max="6146" width="11.7265625" style="1" customWidth="1"/>
    <col min="6147" max="6147" width="12.7265625" style="1" customWidth="1"/>
    <col min="6148" max="6148" width="11.453125" style="1" customWidth="1"/>
    <col min="6149" max="6397" width="9.1796875" style="1"/>
    <col min="6398" max="6398" width="13.1796875" style="1" customWidth="1"/>
    <col min="6399" max="6399" width="24.26953125" style="1" customWidth="1"/>
    <col min="6400" max="6400" width="20.26953125" style="1" customWidth="1"/>
    <col min="6401" max="6401" width="10.81640625" style="1" customWidth="1"/>
    <col min="6402" max="6402" width="11.7265625" style="1" customWidth="1"/>
    <col min="6403" max="6403" width="12.7265625" style="1" customWidth="1"/>
    <col min="6404" max="6404" width="11.453125" style="1" customWidth="1"/>
    <col min="6405" max="6653" width="9.1796875" style="1"/>
    <col min="6654" max="6654" width="13.1796875" style="1" customWidth="1"/>
    <col min="6655" max="6655" width="24.26953125" style="1" customWidth="1"/>
    <col min="6656" max="6656" width="20.26953125" style="1" customWidth="1"/>
    <col min="6657" max="6657" width="10.81640625" style="1" customWidth="1"/>
    <col min="6658" max="6658" width="11.7265625" style="1" customWidth="1"/>
    <col min="6659" max="6659" width="12.7265625" style="1" customWidth="1"/>
    <col min="6660" max="6660" width="11.453125" style="1" customWidth="1"/>
    <col min="6661" max="6909" width="9.1796875" style="1"/>
    <col min="6910" max="6910" width="13.1796875" style="1" customWidth="1"/>
    <col min="6911" max="6911" width="24.26953125" style="1" customWidth="1"/>
    <col min="6912" max="6912" width="20.26953125" style="1" customWidth="1"/>
    <col min="6913" max="6913" width="10.81640625" style="1" customWidth="1"/>
    <col min="6914" max="6914" width="11.7265625" style="1" customWidth="1"/>
    <col min="6915" max="6915" width="12.7265625" style="1" customWidth="1"/>
    <col min="6916" max="6916" width="11.453125" style="1" customWidth="1"/>
    <col min="6917" max="7165" width="9.1796875" style="1"/>
    <col min="7166" max="7166" width="13.1796875" style="1" customWidth="1"/>
    <col min="7167" max="7167" width="24.26953125" style="1" customWidth="1"/>
    <col min="7168" max="7168" width="20.26953125" style="1" customWidth="1"/>
    <col min="7169" max="7169" width="10.81640625" style="1" customWidth="1"/>
    <col min="7170" max="7170" width="11.7265625" style="1" customWidth="1"/>
    <col min="7171" max="7171" width="12.7265625" style="1" customWidth="1"/>
    <col min="7172" max="7172" width="11.453125" style="1" customWidth="1"/>
    <col min="7173" max="7421" width="9.1796875" style="1"/>
    <col min="7422" max="7422" width="13.1796875" style="1" customWidth="1"/>
    <col min="7423" max="7423" width="24.26953125" style="1" customWidth="1"/>
    <col min="7424" max="7424" width="20.26953125" style="1" customWidth="1"/>
    <col min="7425" max="7425" width="10.81640625" style="1" customWidth="1"/>
    <col min="7426" max="7426" width="11.7265625" style="1" customWidth="1"/>
    <col min="7427" max="7427" width="12.7265625" style="1" customWidth="1"/>
    <col min="7428" max="7428" width="11.453125" style="1" customWidth="1"/>
    <col min="7429" max="7677" width="9.1796875" style="1"/>
    <col min="7678" max="7678" width="13.1796875" style="1" customWidth="1"/>
    <col min="7679" max="7679" width="24.26953125" style="1" customWidth="1"/>
    <col min="7680" max="7680" width="20.26953125" style="1" customWidth="1"/>
    <col min="7681" max="7681" width="10.81640625" style="1" customWidth="1"/>
    <col min="7682" max="7682" width="11.7265625" style="1" customWidth="1"/>
    <col min="7683" max="7683" width="12.7265625" style="1" customWidth="1"/>
    <col min="7684" max="7684" width="11.453125" style="1" customWidth="1"/>
    <col min="7685" max="7933" width="9.1796875" style="1"/>
    <col min="7934" max="7934" width="13.1796875" style="1" customWidth="1"/>
    <col min="7935" max="7935" width="24.26953125" style="1" customWidth="1"/>
    <col min="7936" max="7936" width="20.26953125" style="1" customWidth="1"/>
    <col min="7937" max="7937" width="10.81640625" style="1" customWidth="1"/>
    <col min="7938" max="7938" width="11.7265625" style="1" customWidth="1"/>
    <col min="7939" max="7939" width="12.7265625" style="1" customWidth="1"/>
    <col min="7940" max="7940" width="11.453125" style="1" customWidth="1"/>
    <col min="7941" max="8189" width="9.1796875" style="1"/>
    <col min="8190" max="8190" width="13.1796875" style="1" customWidth="1"/>
    <col min="8191" max="8191" width="24.26953125" style="1" customWidth="1"/>
    <col min="8192" max="8192" width="20.26953125" style="1" customWidth="1"/>
    <col min="8193" max="8193" width="10.81640625" style="1" customWidth="1"/>
    <col min="8194" max="8194" width="11.7265625" style="1" customWidth="1"/>
    <col min="8195" max="8195" width="12.7265625" style="1" customWidth="1"/>
    <col min="8196" max="8196" width="11.453125" style="1" customWidth="1"/>
    <col min="8197" max="8445" width="9.1796875" style="1"/>
    <col min="8446" max="8446" width="13.1796875" style="1" customWidth="1"/>
    <col min="8447" max="8447" width="24.26953125" style="1" customWidth="1"/>
    <col min="8448" max="8448" width="20.26953125" style="1" customWidth="1"/>
    <col min="8449" max="8449" width="10.81640625" style="1" customWidth="1"/>
    <col min="8450" max="8450" width="11.7265625" style="1" customWidth="1"/>
    <col min="8451" max="8451" width="12.7265625" style="1" customWidth="1"/>
    <col min="8452" max="8452" width="11.453125" style="1" customWidth="1"/>
    <col min="8453" max="8701" width="9.1796875" style="1"/>
    <col min="8702" max="8702" width="13.1796875" style="1" customWidth="1"/>
    <col min="8703" max="8703" width="24.26953125" style="1" customWidth="1"/>
    <col min="8704" max="8704" width="20.26953125" style="1" customWidth="1"/>
    <col min="8705" max="8705" width="10.81640625" style="1" customWidth="1"/>
    <col min="8706" max="8706" width="11.7265625" style="1" customWidth="1"/>
    <col min="8707" max="8707" width="12.7265625" style="1" customWidth="1"/>
    <col min="8708" max="8708" width="11.453125" style="1" customWidth="1"/>
    <col min="8709" max="8957" width="9.1796875" style="1"/>
    <col min="8958" max="8958" width="13.1796875" style="1" customWidth="1"/>
    <col min="8959" max="8959" width="24.26953125" style="1" customWidth="1"/>
    <col min="8960" max="8960" width="20.26953125" style="1" customWidth="1"/>
    <col min="8961" max="8961" width="10.81640625" style="1" customWidth="1"/>
    <col min="8962" max="8962" width="11.7265625" style="1" customWidth="1"/>
    <col min="8963" max="8963" width="12.7265625" style="1" customWidth="1"/>
    <col min="8964" max="8964" width="11.453125" style="1" customWidth="1"/>
    <col min="8965" max="9213" width="9.1796875" style="1"/>
    <col min="9214" max="9214" width="13.1796875" style="1" customWidth="1"/>
    <col min="9215" max="9215" width="24.26953125" style="1" customWidth="1"/>
    <col min="9216" max="9216" width="20.26953125" style="1" customWidth="1"/>
    <col min="9217" max="9217" width="10.81640625" style="1" customWidth="1"/>
    <col min="9218" max="9218" width="11.7265625" style="1" customWidth="1"/>
    <col min="9219" max="9219" width="12.7265625" style="1" customWidth="1"/>
    <col min="9220" max="9220" width="11.453125" style="1" customWidth="1"/>
    <col min="9221" max="9469" width="9.1796875" style="1"/>
    <col min="9470" max="9470" width="13.1796875" style="1" customWidth="1"/>
    <col min="9471" max="9471" width="24.26953125" style="1" customWidth="1"/>
    <col min="9472" max="9472" width="20.26953125" style="1" customWidth="1"/>
    <col min="9473" max="9473" width="10.81640625" style="1" customWidth="1"/>
    <col min="9474" max="9474" width="11.7265625" style="1" customWidth="1"/>
    <col min="9475" max="9475" width="12.7265625" style="1" customWidth="1"/>
    <col min="9476" max="9476" width="11.453125" style="1" customWidth="1"/>
    <col min="9477" max="9725" width="9.1796875" style="1"/>
    <col min="9726" max="9726" width="13.1796875" style="1" customWidth="1"/>
    <col min="9727" max="9727" width="24.26953125" style="1" customWidth="1"/>
    <col min="9728" max="9728" width="20.26953125" style="1" customWidth="1"/>
    <col min="9729" max="9729" width="10.81640625" style="1" customWidth="1"/>
    <col min="9730" max="9730" width="11.7265625" style="1" customWidth="1"/>
    <col min="9731" max="9731" width="12.7265625" style="1" customWidth="1"/>
    <col min="9732" max="9732" width="11.453125" style="1" customWidth="1"/>
    <col min="9733" max="9981" width="9.1796875" style="1"/>
    <col min="9982" max="9982" width="13.1796875" style="1" customWidth="1"/>
    <col min="9983" max="9983" width="24.26953125" style="1" customWidth="1"/>
    <col min="9984" max="9984" width="20.26953125" style="1" customWidth="1"/>
    <col min="9985" max="9985" width="10.81640625" style="1" customWidth="1"/>
    <col min="9986" max="9986" width="11.7265625" style="1" customWidth="1"/>
    <col min="9987" max="9987" width="12.7265625" style="1" customWidth="1"/>
    <col min="9988" max="9988" width="11.453125" style="1" customWidth="1"/>
    <col min="9989" max="10237" width="9.1796875" style="1"/>
    <col min="10238" max="10238" width="13.1796875" style="1" customWidth="1"/>
    <col min="10239" max="10239" width="24.26953125" style="1" customWidth="1"/>
    <col min="10240" max="10240" width="20.26953125" style="1" customWidth="1"/>
    <col min="10241" max="10241" width="10.81640625" style="1" customWidth="1"/>
    <col min="10242" max="10242" width="11.7265625" style="1" customWidth="1"/>
    <col min="10243" max="10243" width="12.7265625" style="1" customWidth="1"/>
    <col min="10244" max="10244" width="11.453125" style="1" customWidth="1"/>
    <col min="10245" max="10493" width="9.1796875" style="1"/>
    <col min="10494" max="10494" width="13.1796875" style="1" customWidth="1"/>
    <col min="10495" max="10495" width="24.26953125" style="1" customWidth="1"/>
    <col min="10496" max="10496" width="20.26953125" style="1" customWidth="1"/>
    <col min="10497" max="10497" width="10.81640625" style="1" customWidth="1"/>
    <col min="10498" max="10498" width="11.7265625" style="1" customWidth="1"/>
    <col min="10499" max="10499" width="12.7265625" style="1" customWidth="1"/>
    <col min="10500" max="10500" width="11.453125" style="1" customWidth="1"/>
    <col min="10501" max="10749" width="9.1796875" style="1"/>
    <col min="10750" max="10750" width="13.1796875" style="1" customWidth="1"/>
    <col min="10751" max="10751" width="24.26953125" style="1" customWidth="1"/>
    <col min="10752" max="10752" width="20.26953125" style="1" customWidth="1"/>
    <col min="10753" max="10753" width="10.81640625" style="1" customWidth="1"/>
    <col min="10754" max="10754" width="11.7265625" style="1" customWidth="1"/>
    <col min="10755" max="10755" width="12.7265625" style="1" customWidth="1"/>
    <col min="10756" max="10756" width="11.453125" style="1" customWidth="1"/>
    <col min="10757" max="11005" width="9.1796875" style="1"/>
    <col min="11006" max="11006" width="13.1796875" style="1" customWidth="1"/>
    <col min="11007" max="11007" width="24.26953125" style="1" customWidth="1"/>
    <col min="11008" max="11008" width="20.26953125" style="1" customWidth="1"/>
    <col min="11009" max="11009" width="10.81640625" style="1" customWidth="1"/>
    <col min="11010" max="11010" width="11.7265625" style="1" customWidth="1"/>
    <col min="11011" max="11011" width="12.7265625" style="1" customWidth="1"/>
    <col min="11012" max="11012" width="11.453125" style="1" customWidth="1"/>
    <col min="11013" max="11261" width="9.1796875" style="1"/>
    <col min="11262" max="11262" width="13.1796875" style="1" customWidth="1"/>
    <col min="11263" max="11263" width="24.26953125" style="1" customWidth="1"/>
    <col min="11264" max="11264" width="20.26953125" style="1" customWidth="1"/>
    <col min="11265" max="11265" width="10.81640625" style="1" customWidth="1"/>
    <col min="11266" max="11266" width="11.7265625" style="1" customWidth="1"/>
    <col min="11267" max="11267" width="12.7265625" style="1" customWidth="1"/>
    <col min="11268" max="11268" width="11.453125" style="1" customWidth="1"/>
    <col min="11269" max="11517" width="9.1796875" style="1"/>
    <col min="11518" max="11518" width="13.1796875" style="1" customWidth="1"/>
    <col min="11519" max="11519" width="24.26953125" style="1" customWidth="1"/>
    <col min="11520" max="11520" width="20.26953125" style="1" customWidth="1"/>
    <col min="11521" max="11521" width="10.81640625" style="1" customWidth="1"/>
    <col min="11522" max="11522" width="11.7265625" style="1" customWidth="1"/>
    <col min="11523" max="11523" width="12.7265625" style="1" customWidth="1"/>
    <col min="11524" max="11524" width="11.453125" style="1" customWidth="1"/>
    <col min="11525" max="11773" width="9.1796875" style="1"/>
    <col min="11774" max="11774" width="13.1796875" style="1" customWidth="1"/>
    <col min="11775" max="11775" width="24.26953125" style="1" customWidth="1"/>
    <col min="11776" max="11776" width="20.26953125" style="1" customWidth="1"/>
    <col min="11777" max="11777" width="10.81640625" style="1" customWidth="1"/>
    <col min="11778" max="11778" width="11.7265625" style="1" customWidth="1"/>
    <col min="11779" max="11779" width="12.7265625" style="1" customWidth="1"/>
    <col min="11780" max="11780" width="11.453125" style="1" customWidth="1"/>
    <col min="11781" max="12029" width="9.1796875" style="1"/>
    <col min="12030" max="12030" width="13.1796875" style="1" customWidth="1"/>
    <col min="12031" max="12031" width="24.26953125" style="1" customWidth="1"/>
    <col min="12032" max="12032" width="20.26953125" style="1" customWidth="1"/>
    <col min="12033" max="12033" width="10.81640625" style="1" customWidth="1"/>
    <col min="12034" max="12034" width="11.7265625" style="1" customWidth="1"/>
    <col min="12035" max="12035" width="12.7265625" style="1" customWidth="1"/>
    <col min="12036" max="12036" width="11.453125" style="1" customWidth="1"/>
    <col min="12037" max="12285" width="9.1796875" style="1"/>
    <col min="12286" max="12286" width="13.1796875" style="1" customWidth="1"/>
    <col min="12287" max="12287" width="24.26953125" style="1" customWidth="1"/>
    <col min="12288" max="12288" width="20.26953125" style="1" customWidth="1"/>
    <col min="12289" max="12289" width="10.81640625" style="1" customWidth="1"/>
    <col min="12290" max="12290" width="11.7265625" style="1" customWidth="1"/>
    <col min="12291" max="12291" width="12.7265625" style="1" customWidth="1"/>
    <col min="12292" max="12292" width="11.453125" style="1" customWidth="1"/>
    <col min="12293" max="12541" width="9.1796875" style="1"/>
    <col min="12542" max="12542" width="13.1796875" style="1" customWidth="1"/>
    <col min="12543" max="12543" width="24.26953125" style="1" customWidth="1"/>
    <col min="12544" max="12544" width="20.26953125" style="1" customWidth="1"/>
    <col min="12545" max="12545" width="10.81640625" style="1" customWidth="1"/>
    <col min="12546" max="12546" width="11.7265625" style="1" customWidth="1"/>
    <col min="12547" max="12547" width="12.7265625" style="1" customWidth="1"/>
    <col min="12548" max="12548" width="11.453125" style="1" customWidth="1"/>
    <col min="12549" max="12797" width="9.1796875" style="1"/>
    <col min="12798" max="12798" width="13.1796875" style="1" customWidth="1"/>
    <col min="12799" max="12799" width="24.26953125" style="1" customWidth="1"/>
    <col min="12800" max="12800" width="20.26953125" style="1" customWidth="1"/>
    <col min="12801" max="12801" width="10.81640625" style="1" customWidth="1"/>
    <col min="12802" max="12802" width="11.7265625" style="1" customWidth="1"/>
    <col min="12803" max="12803" width="12.7265625" style="1" customWidth="1"/>
    <col min="12804" max="12804" width="11.453125" style="1" customWidth="1"/>
    <col min="12805" max="13053" width="9.1796875" style="1"/>
    <col min="13054" max="13054" width="13.1796875" style="1" customWidth="1"/>
    <col min="13055" max="13055" width="24.26953125" style="1" customWidth="1"/>
    <col min="13056" max="13056" width="20.26953125" style="1" customWidth="1"/>
    <col min="13057" max="13057" width="10.81640625" style="1" customWidth="1"/>
    <col min="13058" max="13058" width="11.7265625" style="1" customWidth="1"/>
    <col min="13059" max="13059" width="12.7265625" style="1" customWidth="1"/>
    <col min="13060" max="13060" width="11.453125" style="1" customWidth="1"/>
    <col min="13061" max="13309" width="9.1796875" style="1"/>
    <col min="13310" max="13310" width="13.1796875" style="1" customWidth="1"/>
    <col min="13311" max="13311" width="24.26953125" style="1" customWidth="1"/>
    <col min="13312" max="13312" width="20.26953125" style="1" customWidth="1"/>
    <col min="13313" max="13313" width="10.81640625" style="1" customWidth="1"/>
    <col min="13314" max="13314" width="11.7265625" style="1" customWidth="1"/>
    <col min="13315" max="13315" width="12.7265625" style="1" customWidth="1"/>
    <col min="13316" max="13316" width="11.453125" style="1" customWidth="1"/>
    <col min="13317" max="13565" width="9.1796875" style="1"/>
    <col min="13566" max="13566" width="13.1796875" style="1" customWidth="1"/>
    <col min="13567" max="13567" width="24.26953125" style="1" customWidth="1"/>
    <col min="13568" max="13568" width="20.26953125" style="1" customWidth="1"/>
    <col min="13569" max="13569" width="10.81640625" style="1" customWidth="1"/>
    <col min="13570" max="13570" width="11.7265625" style="1" customWidth="1"/>
    <col min="13571" max="13571" width="12.7265625" style="1" customWidth="1"/>
    <col min="13572" max="13572" width="11.453125" style="1" customWidth="1"/>
    <col min="13573" max="13821" width="9.1796875" style="1"/>
    <col min="13822" max="13822" width="13.1796875" style="1" customWidth="1"/>
    <col min="13823" max="13823" width="24.26953125" style="1" customWidth="1"/>
    <col min="13824" max="13824" width="20.26953125" style="1" customWidth="1"/>
    <col min="13825" max="13825" width="10.81640625" style="1" customWidth="1"/>
    <col min="13826" max="13826" width="11.7265625" style="1" customWidth="1"/>
    <col min="13827" max="13827" width="12.7265625" style="1" customWidth="1"/>
    <col min="13828" max="13828" width="11.453125" style="1" customWidth="1"/>
    <col min="13829" max="14077" width="9.1796875" style="1"/>
    <col min="14078" max="14078" width="13.1796875" style="1" customWidth="1"/>
    <col min="14079" max="14079" width="24.26953125" style="1" customWidth="1"/>
    <col min="14080" max="14080" width="20.26953125" style="1" customWidth="1"/>
    <col min="14081" max="14081" width="10.81640625" style="1" customWidth="1"/>
    <col min="14082" max="14082" width="11.7265625" style="1" customWidth="1"/>
    <col min="14083" max="14083" width="12.7265625" style="1" customWidth="1"/>
    <col min="14084" max="14084" width="11.453125" style="1" customWidth="1"/>
    <col min="14085" max="14333" width="9.1796875" style="1"/>
    <col min="14334" max="14334" width="13.1796875" style="1" customWidth="1"/>
    <col min="14335" max="14335" width="24.26953125" style="1" customWidth="1"/>
    <col min="14336" max="14336" width="20.26953125" style="1" customWidth="1"/>
    <col min="14337" max="14337" width="10.81640625" style="1" customWidth="1"/>
    <col min="14338" max="14338" width="11.7265625" style="1" customWidth="1"/>
    <col min="14339" max="14339" width="12.7265625" style="1" customWidth="1"/>
    <col min="14340" max="14340" width="11.453125" style="1" customWidth="1"/>
    <col min="14341" max="14589" width="9.1796875" style="1"/>
    <col min="14590" max="14590" width="13.1796875" style="1" customWidth="1"/>
    <col min="14591" max="14591" width="24.26953125" style="1" customWidth="1"/>
    <col min="14592" max="14592" width="20.26953125" style="1" customWidth="1"/>
    <col min="14593" max="14593" width="10.81640625" style="1" customWidth="1"/>
    <col min="14594" max="14594" width="11.7265625" style="1" customWidth="1"/>
    <col min="14595" max="14595" width="12.7265625" style="1" customWidth="1"/>
    <col min="14596" max="14596" width="11.453125" style="1" customWidth="1"/>
    <col min="14597" max="14845" width="9.1796875" style="1"/>
    <col min="14846" max="14846" width="13.1796875" style="1" customWidth="1"/>
    <col min="14847" max="14847" width="24.26953125" style="1" customWidth="1"/>
    <col min="14848" max="14848" width="20.26953125" style="1" customWidth="1"/>
    <col min="14849" max="14849" width="10.81640625" style="1" customWidth="1"/>
    <col min="14850" max="14850" width="11.7265625" style="1" customWidth="1"/>
    <col min="14851" max="14851" width="12.7265625" style="1" customWidth="1"/>
    <col min="14852" max="14852" width="11.453125" style="1" customWidth="1"/>
    <col min="14853" max="15101" width="9.1796875" style="1"/>
    <col min="15102" max="15102" width="13.1796875" style="1" customWidth="1"/>
    <col min="15103" max="15103" width="24.26953125" style="1" customWidth="1"/>
    <col min="15104" max="15104" width="20.26953125" style="1" customWidth="1"/>
    <col min="15105" max="15105" width="10.81640625" style="1" customWidth="1"/>
    <col min="15106" max="15106" width="11.7265625" style="1" customWidth="1"/>
    <col min="15107" max="15107" width="12.7265625" style="1" customWidth="1"/>
    <col min="15108" max="15108" width="11.453125" style="1" customWidth="1"/>
    <col min="15109" max="15357" width="9.1796875" style="1"/>
    <col min="15358" max="15358" width="13.1796875" style="1" customWidth="1"/>
    <col min="15359" max="15359" width="24.26953125" style="1" customWidth="1"/>
    <col min="15360" max="15360" width="20.26953125" style="1" customWidth="1"/>
    <col min="15361" max="15361" width="10.81640625" style="1" customWidth="1"/>
    <col min="15362" max="15362" width="11.7265625" style="1" customWidth="1"/>
    <col min="15363" max="15363" width="12.7265625" style="1" customWidth="1"/>
    <col min="15364" max="15364" width="11.453125" style="1" customWidth="1"/>
    <col min="15365" max="15613" width="9.1796875" style="1"/>
    <col min="15614" max="15614" width="13.1796875" style="1" customWidth="1"/>
    <col min="15615" max="15615" width="24.26953125" style="1" customWidth="1"/>
    <col min="15616" max="15616" width="20.26953125" style="1" customWidth="1"/>
    <col min="15617" max="15617" width="10.81640625" style="1" customWidth="1"/>
    <col min="15618" max="15618" width="11.7265625" style="1" customWidth="1"/>
    <col min="15619" max="15619" width="12.7265625" style="1" customWidth="1"/>
    <col min="15620" max="15620" width="11.453125" style="1" customWidth="1"/>
    <col min="15621" max="15869" width="9.1796875" style="1"/>
    <col min="15870" max="15870" width="13.1796875" style="1" customWidth="1"/>
    <col min="15871" max="15871" width="24.26953125" style="1" customWidth="1"/>
    <col min="15872" max="15872" width="20.26953125" style="1" customWidth="1"/>
    <col min="15873" max="15873" width="10.81640625" style="1" customWidth="1"/>
    <col min="15874" max="15874" width="11.7265625" style="1" customWidth="1"/>
    <col min="15875" max="15875" width="12.7265625" style="1" customWidth="1"/>
    <col min="15876" max="15876" width="11.453125" style="1" customWidth="1"/>
    <col min="15877" max="16125" width="9.1796875" style="1"/>
    <col min="16126" max="16126" width="13.1796875" style="1" customWidth="1"/>
    <col min="16127" max="16127" width="24.26953125" style="1" customWidth="1"/>
    <col min="16128" max="16128" width="20.26953125" style="1" customWidth="1"/>
    <col min="16129" max="16129" width="10.81640625" style="1" customWidth="1"/>
    <col min="16130" max="16130" width="11.7265625" style="1" customWidth="1"/>
    <col min="16131" max="16131" width="12.7265625" style="1" customWidth="1"/>
    <col min="16132" max="16132" width="11.453125" style="1" customWidth="1"/>
    <col min="16133" max="16384" width="9.1796875" style="1"/>
  </cols>
  <sheetData>
    <row r="2" spans="1:5">
      <c r="A2" s="86" t="s">
        <v>20</v>
      </c>
      <c r="B2" s="86" t="s">
        <v>21</v>
      </c>
      <c r="C2" s="86"/>
      <c r="D2" s="86"/>
      <c r="E2" s="86"/>
    </row>
    <row r="3" spans="1:5">
      <c r="A3" s="86" t="s">
        <v>22</v>
      </c>
      <c r="B3" s="86" t="s">
        <v>54</v>
      </c>
      <c r="C3" s="86"/>
      <c r="D3" s="86"/>
      <c r="E3" s="86"/>
    </row>
    <row r="4" spans="1:5">
      <c r="A4" s="86" t="s">
        <v>23</v>
      </c>
      <c r="B4" s="87" t="s">
        <v>102</v>
      </c>
      <c r="C4" s="86"/>
      <c r="D4" s="86"/>
      <c r="E4" s="86"/>
    </row>
    <row r="5" spans="1:5">
      <c r="A5" s="86" t="s">
        <v>24</v>
      </c>
      <c r="B5" s="86" t="s">
        <v>25</v>
      </c>
      <c r="C5" s="86"/>
      <c r="D5" s="86"/>
      <c r="E5" s="86"/>
    </row>
    <row r="6" spans="1:5">
      <c r="A6" s="86" t="s">
        <v>26</v>
      </c>
      <c r="B6" s="86" t="s">
        <v>27</v>
      </c>
      <c r="C6" s="86"/>
      <c r="D6" s="86"/>
      <c r="E6" s="86"/>
    </row>
    <row r="7" spans="1:5">
      <c r="A7" s="86" t="s">
        <v>28</v>
      </c>
      <c r="B7" s="87" t="s">
        <v>55</v>
      </c>
      <c r="C7" s="86"/>
      <c r="D7" s="86"/>
      <c r="E7" s="86"/>
    </row>
    <row r="8" spans="1:5">
      <c r="A8" s="86" t="s">
        <v>29</v>
      </c>
      <c r="B8" s="86" t="s">
        <v>30</v>
      </c>
      <c r="C8" s="86"/>
      <c r="D8" s="86"/>
      <c r="E8" s="86"/>
    </row>
    <row r="9" spans="1:5" ht="14.5">
      <c r="A9" s="86" t="s">
        <v>31</v>
      </c>
      <c r="B9" s="88" t="s">
        <v>32</v>
      </c>
      <c r="C9" s="86"/>
      <c r="D9" s="86"/>
      <c r="E9" s="86"/>
    </row>
    <row r="10" spans="1:5">
      <c r="A10" s="86" t="s">
        <v>33</v>
      </c>
      <c r="B10" s="86" t="s">
        <v>34</v>
      </c>
      <c r="C10" s="86"/>
      <c r="D10" s="86"/>
      <c r="E10" s="86"/>
    </row>
    <row r="12" spans="1:5">
      <c r="A12" s="89" t="s">
        <v>35</v>
      </c>
      <c r="B12" s="90" t="s">
        <v>36</v>
      </c>
      <c r="C12" s="90" t="s">
        <v>37</v>
      </c>
      <c r="D12" s="91">
        <v>44597</v>
      </c>
    </row>
    <row r="13" spans="1:5">
      <c r="A13" s="92"/>
      <c r="B13" s="93"/>
      <c r="C13" s="93"/>
      <c r="D13" s="94">
        <v>44651</v>
      </c>
    </row>
    <row r="14" spans="1:5">
      <c r="A14" s="95" t="s">
        <v>44</v>
      </c>
      <c r="B14" s="95" t="s">
        <v>97</v>
      </c>
      <c r="C14" s="95" t="s">
        <v>38</v>
      </c>
      <c r="D14" s="96">
        <v>142</v>
      </c>
    </row>
    <row r="15" spans="1:5">
      <c r="A15" s="97" t="s">
        <v>45</v>
      </c>
      <c r="B15" s="98" t="s">
        <v>97</v>
      </c>
      <c r="C15" s="97" t="s">
        <v>39</v>
      </c>
      <c r="D15" s="96">
        <f>+D14</f>
        <v>142</v>
      </c>
    </row>
    <row r="16" spans="1:5">
      <c r="A16" s="98" t="s">
        <v>44</v>
      </c>
      <c r="B16" s="97" t="s">
        <v>97</v>
      </c>
      <c r="C16" s="98" t="s">
        <v>40</v>
      </c>
      <c r="D16" s="96">
        <f>+D14+57</f>
        <v>199</v>
      </c>
    </row>
    <row r="17" spans="1:5">
      <c r="A17" s="97" t="s">
        <v>44</v>
      </c>
      <c r="B17" s="97" t="s">
        <v>97</v>
      </c>
      <c r="C17" s="97" t="s">
        <v>41</v>
      </c>
      <c r="D17" s="96">
        <f>+D14+44</f>
        <v>186</v>
      </c>
    </row>
    <row r="18" spans="1:5">
      <c r="A18" s="99" t="s">
        <v>44</v>
      </c>
      <c r="B18" s="99" t="s">
        <v>97</v>
      </c>
      <c r="C18" s="99" t="s">
        <v>42</v>
      </c>
      <c r="D18" s="100">
        <f>+D14+14</f>
        <v>156</v>
      </c>
    </row>
    <row r="19" spans="1:5">
      <c r="A19" s="95" t="s">
        <v>44</v>
      </c>
      <c r="B19" s="95" t="s">
        <v>103</v>
      </c>
      <c r="C19" s="95" t="s">
        <v>38</v>
      </c>
      <c r="D19" s="96">
        <v>160</v>
      </c>
    </row>
    <row r="20" spans="1:5">
      <c r="A20" s="97" t="s">
        <v>45</v>
      </c>
      <c r="B20" s="98" t="s">
        <v>103</v>
      </c>
      <c r="C20" s="97" t="s">
        <v>39</v>
      </c>
      <c r="D20" s="96">
        <f>+D19</f>
        <v>160</v>
      </c>
    </row>
    <row r="21" spans="1:5">
      <c r="A21" s="98" t="s">
        <v>44</v>
      </c>
      <c r="B21" s="97" t="s">
        <v>103</v>
      </c>
      <c r="C21" s="97" t="s">
        <v>40</v>
      </c>
      <c r="D21" s="96">
        <f>+D19+57</f>
        <v>217</v>
      </c>
    </row>
    <row r="22" spans="1:5">
      <c r="A22" s="97" t="s">
        <v>44</v>
      </c>
      <c r="B22" s="97" t="s">
        <v>103</v>
      </c>
      <c r="C22" s="97" t="s">
        <v>41</v>
      </c>
      <c r="D22" s="96">
        <f>+D19+44</f>
        <v>204</v>
      </c>
    </row>
    <row r="23" spans="1:5">
      <c r="A23" s="99" t="s">
        <v>44</v>
      </c>
      <c r="B23" s="99" t="s">
        <v>103</v>
      </c>
      <c r="C23" s="99" t="s">
        <v>42</v>
      </c>
      <c r="D23" s="100">
        <f>+D19+14</f>
        <v>174</v>
      </c>
    </row>
    <row r="24" spans="1:5">
      <c r="A24" s="95" t="s">
        <v>44</v>
      </c>
      <c r="B24" s="95" t="s">
        <v>82</v>
      </c>
      <c r="C24" s="95" t="s">
        <v>38</v>
      </c>
      <c r="D24" s="96">
        <v>205</v>
      </c>
    </row>
    <row r="25" spans="1:5">
      <c r="A25" s="97" t="s">
        <v>45</v>
      </c>
      <c r="B25" s="98" t="s">
        <v>82</v>
      </c>
      <c r="C25" s="97" t="s">
        <v>39</v>
      </c>
      <c r="D25" s="96">
        <f>+D24</f>
        <v>205</v>
      </c>
    </row>
    <row r="26" spans="1:5">
      <c r="A26" s="98" t="s">
        <v>44</v>
      </c>
      <c r="B26" s="97" t="s">
        <v>82</v>
      </c>
      <c r="C26" s="97" t="s">
        <v>40</v>
      </c>
      <c r="D26" s="96">
        <f>+D24+57</f>
        <v>262</v>
      </c>
    </row>
    <row r="27" spans="1:5">
      <c r="A27" s="97" t="s">
        <v>44</v>
      </c>
      <c r="B27" s="97" t="s">
        <v>82</v>
      </c>
      <c r="C27" s="97" t="s">
        <v>41</v>
      </c>
      <c r="D27" s="96">
        <f>+D24+44</f>
        <v>249</v>
      </c>
    </row>
    <row r="28" spans="1:5">
      <c r="A28" s="99" t="s">
        <v>44</v>
      </c>
      <c r="B28" s="99" t="s">
        <v>82</v>
      </c>
      <c r="C28" s="99" t="s">
        <v>42</v>
      </c>
      <c r="D28" s="100">
        <f>+D24+14</f>
        <v>219</v>
      </c>
    </row>
    <row r="29" spans="1:5">
      <c r="A29" s="86"/>
      <c r="B29" s="86"/>
      <c r="C29" s="86"/>
      <c r="D29" s="86"/>
      <c r="E29" s="86"/>
    </row>
    <row r="30" spans="1:5" ht="14.5">
      <c r="A30" s="88" t="s">
        <v>98</v>
      </c>
      <c r="B30" s="86"/>
      <c r="C30" s="86"/>
      <c r="D30" s="86"/>
      <c r="E30" s="86"/>
    </row>
    <row r="31" spans="1:5">
      <c r="A31" s="101" t="s">
        <v>99</v>
      </c>
      <c r="B31" s="86"/>
      <c r="C31" s="86"/>
      <c r="D31" s="86"/>
      <c r="E31" s="86"/>
    </row>
    <row r="36" spans="1:1" ht="14.5">
      <c r="A36" s="29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sqref="A1:XFD1048576"/>
    </sheetView>
  </sheetViews>
  <sheetFormatPr defaultColWidth="9.1796875" defaultRowHeight="12.5"/>
  <cols>
    <col min="1" max="1" width="15.81640625" style="1" customWidth="1"/>
    <col min="2" max="2" width="20" style="1" customWidth="1"/>
    <col min="3" max="3" width="22.26953125" style="1" customWidth="1"/>
    <col min="4" max="4" width="11.7265625" style="34" customWidth="1"/>
    <col min="5" max="5" width="10.7265625" style="1" customWidth="1"/>
    <col min="6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81</v>
      </c>
    </row>
    <row r="5" spans="1:4">
      <c r="A5" s="1" t="s">
        <v>23</v>
      </c>
      <c r="B5" s="1" t="s">
        <v>78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55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61" t="s">
        <v>35</v>
      </c>
      <c r="B13" s="62" t="s">
        <v>36</v>
      </c>
      <c r="C13" s="55" t="s">
        <v>37</v>
      </c>
      <c r="D13" s="63">
        <v>44594</v>
      </c>
    </row>
    <row r="14" spans="1:4">
      <c r="A14" s="51"/>
      <c r="B14" s="46"/>
      <c r="C14" s="30"/>
      <c r="D14" s="44">
        <v>44651</v>
      </c>
    </row>
    <row r="15" spans="1:4">
      <c r="A15" s="53" t="s">
        <v>47</v>
      </c>
      <c r="B15" s="53" t="s">
        <v>80</v>
      </c>
      <c r="C15" s="53" t="s">
        <v>75</v>
      </c>
      <c r="D15" s="57">
        <v>115</v>
      </c>
    </row>
    <row r="16" spans="1:4">
      <c r="A16" s="53" t="s">
        <v>47</v>
      </c>
      <c r="B16" s="53" t="s">
        <v>80</v>
      </c>
      <c r="C16" s="53" t="s">
        <v>76</v>
      </c>
      <c r="D16" s="57">
        <f>+D15+25</f>
        <v>140</v>
      </c>
    </row>
    <row r="17" spans="1:4">
      <c r="A17" s="53" t="s">
        <v>47</v>
      </c>
      <c r="B17" s="53" t="s">
        <v>80</v>
      </c>
      <c r="C17" s="53" t="s">
        <v>77</v>
      </c>
      <c r="D17" s="57">
        <f>+D15+25</f>
        <v>140</v>
      </c>
    </row>
    <row r="18" spans="1:4" ht="14.5">
      <c r="A18" s="46" t="s">
        <v>47</v>
      </c>
      <c r="B18" s="46" t="s">
        <v>80</v>
      </c>
      <c r="C18" s="49" t="s">
        <v>53</v>
      </c>
      <c r="D18" s="47">
        <f>+D15+5</f>
        <v>120</v>
      </c>
    </row>
    <row r="19" spans="1:4">
      <c r="A19" s="65"/>
    </row>
    <row r="20" spans="1:4" s="35" customFormat="1" ht="14.5">
      <c r="A20" s="68" t="s">
        <v>79</v>
      </c>
      <c r="D20" s="50"/>
    </row>
    <row r="21" spans="1:4" s="35" customFormat="1" ht="14.5">
      <c r="A21" s="66"/>
      <c r="D21" s="50"/>
    </row>
    <row r="22" spans="1:4" s="35" customFormat="1" ht="14.5">
      <c r="A22" s="29" t="s">
        <v>100</v>
      </c>
      <c r="D22" s="50"/>
    </row>
    <row r="23" spans="1:4" s="35" customFormat="1" ht="14.5">
      <c r="A23" s="66"/>
      <c r="D23" s="50"/>
    </row>
    <row r="24" spans="1:4" s="35" customFormat="1" ht="14.5">
      <c r="A24" s="66"/>
      <c r="D24" s="50"/>
    </row>
    <row r="25" spans="1:4" s="35" customFormat="1" ht="14.5">
      <c r="A25" s="67"/>
      <c r="D25" s="50"/>
    </row>
    <row r="26" spans="1:4" s="35" customFormat="1" ht="14.5">
      <c r="A26" s="67"/>
      <c r="D26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3" sqref="A23"/>
    </sheetView>
  </sheetViews>
  <sheetFormatPr defaultColWidth="9.1796875" defaultRowHeight="12.5"/>
  <cols>
    <col min="1" max="1" width="15.81640625" style="1" customWidth="1"/>
    <col min="2" max="2" width="20" style="1" customWidth="1"/>
    <col min="3" max="3" width="22.26953125" style="1" customWidth="1"/>
    <col min="4" max="4" width="11.7265625" style="34" customWidth="1"/>
    <col min="5" max="5" width="10.7265625" style="1" customWidth="1"/>
    <col min="6" max="16384" width="9.179687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81</v>
      </c>
    </row>
    <row r="5" spans="1:4">
      <c r="A5" s="1" t="s">
        <v>23</v>
      </c>
      <c r="B5" s="1" t="s">
        <v>108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55</v>
      </c>
    </row>
    <row r="9" spans="1:4">
      <c r="A9" s="1" t="s">
        <v>29</v>
      </c>
      <c r="B9" s="1" t="s">
        <v>30</v>
      </c>
    </row>
    <row r="10" spans="1:4" ht="14.5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61" t="s">
        <v>35</v>
      </c>
      <c r="B13" s="62" t="s">
        <v>36</v>
      </c>
      <c r="C13" s="55" t="s">
        <v>37</v>
      </c>
      <c r="D13" s="63">
        <v>44606</v>
      </c>
    </row>
    <row r="14" spans="1:4">
      <c r="A14" s="51"/>
      <c r="B14" s="46"/>
      <c r="C14" s="30"/>
      <c r="D14" s="44">
        <v>44651</v>
      </c>
    </row>
    <row r="15" spans="1:4">
      <c r="A15" s="85" t="s">
        <v>44</v>
      </c>
      <c r="B15" s="53" t="s">
        <v>109</v>
      </c>
      <c r="C15" s="95" t="s">
        <v>38</v>
      </c>
      <c r="D15" s="57">
        <v>58</v>
      </c>
    </row>
    <row r="16" spans="1:4">
      <c r="A16" s="85" t="s">
        <v>45</v>
      </c>
      <c r="B16" s="53" t="s">
        <v>109</v>
      </c>
      <c r="C16" s="97" t="s">
        <v>39</v>
      </c>
      <c r="D16" s="57">
        <f>+D15</f>
        <v>58</v>
      </c>
    </row>
    <row r="17" spans="1:4">
      <c r="A17" s="85" t="s">
        <v>44</v>
      </c>
      <c r="B17" s="53" t="s">
        <v>109</v>
      </c>
      <c r="C17" s="98" t="s">
        <v>40</v>
      </c>
      <c r="D17" s="57">
        <f>+D15+34</f>
        <v>92</v>
      </c>
    </row>
    <row r="18" spans="1:4">
      <c r="A18" s="85" t="s">
        <v>44</v>
      </c>
      <c r="B18" s="102" t="s">
        <v>109</v>
      </c>
      <c r="C18" s="97" t="s">
        <v>41</v>
      </c>
      <c r="D18" s="104">
        <f>+D15+18</f>
        <v>76</v>
      </c>
    </row>
    <row r="19" spans="1:4">
      <c r="A19" s="84" t="s">
        <v>44</v>
      </c>
      <c r="B19" s="46" t="s">
        <v>109</v>
      </c>
      <c r="C19" s="99" t="s">
        <v>42</v>
      </c>
      <c r="D19" s="47">
        <f>+D15+14</f>
        <v>72</v>
      </c>
    </row>
    <row r="20" spans="1:4">
      <c r="A20" s="65"/>
    </row>
    <row r="21" spans="1:4" s="35" customFormat="1" ht="14.5">
      <c r="A21" s="68"/>
      <c r="D21" s="50"/>
    </row>
    <row r="22" spans="1:4" s="35" customFormat="1" ht="14.5">
      <c r="A22" s="66"/>
      <c r="D22" s="50"/>
    </row>
    <row r="23" spans="1:4" s="35" customFormat="1" ht="14.5">
      <c r="A23" s="29" t="s">
        <v>112</v>
      </c>
      <c r="D23" s="50"/>
    </row>
    <row r="24" spans="1:4" s="35" customFormat="1" ht="14.5">
      <c r="A24" s="66"/>
      <c r="D24" s="50"/>
    </row>
    <row r="25" spans="1:4" s="35" customFormat="1" ht="14.5">
      <c r="A25" s="66"/>
      <c r="D25" s="50"/>
    </row>
    <row r="26" spans="1:4" s="35" customFormat="1" ht="14.5">
      <c r="A26" s="67"/>
      <c r="D26" s="50"/>
    </row>
    <row r="27" spans="1:4" s="35" customFormat="1" ht="14.5">
      <c r="A27" s="67"/>
      <c r="D27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Отели</vt:lpstr>
      <vt:lpstr>SAMABE BALI</vt:lpstr>
      <vt:lpstr>MELIA BALI</vt:lpstr>
      <vt:lpstr>GRAND MIRAGE</vt:lpstr>
      <vt:lpstr>FAMILY PARADISE </vt:lpstr>
      <vt:lpstr>RIMBA JIM</vt:lpstr>
      <vt:lpstr>MOVENPICK </vt:lpstr>
      <vt:lpstr>D&amp;G Villa</vt:lpstr>
      <vt:lpstr>SOL BENOA</vt:lpstr>
      <vt:lpstr>SOL by Meliá Kuta</vt:lpstr>
      <vt:lpstr>MAYA SANUR </vt:lpstr>
      <vt:lpstr>SWISS-BELRESORT WATU JIMBAR</vt:lpstr>
      <vt:lpstr>SOL BEACH HOUSE BENOA</vt:lpstr>
    </vt:vector>
  </TitlesOfParts>
  <Company>OAK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</dc:creator>
  <cp:lastModifiedBy>ALEX111</cp:lastModifiedBy>
  <cp:lastPrinted>2012-12-14T10:33:34Z</cp:lastPrinted>
  <dcterms:created xsi:type="dcterms:W3CDTF">2010-06-11T08:01:34Z</dcterms:created>
  <dcterms:modified xsi:type="dcterms:W3CDTF">2022-05-18T15:58:18Z</dcterms:modified>
</cp:coreProperties>
</file>